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P4\Polymer Home\Finance Office\Budgets\"/>
    </mc:Choice>
  </mc:AlternateContent>
  <bookViews>
    <workbookView xWindow="7272" yWindow="228" windowWidth="11928" windowHeight="10788"/>
  </bookViews>
  <sheets>
    <sheet name="Budget" sheetId="1" r:id="rId1"/>
    <sheet name="Subcontract" sheetId="6" r:id="rId2"/>
    <sheet name="Fringe rates" sheetId="2" r:id="rId3"/>
  </sheets>
  <definedNames>
    <definedName name="_xlnm.Print_Area" localSheetId="0">Budget!$B$2:$L$121</definedName>
    <definedName name="_xlnm.Print_Area" localSheetId="1">Subcontract!$B$2:$L$118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6" l="1"/>
  <c r="G67" i="6"/>
  <c r="G72" i="6"/>
  <c r="G79" i="6"/>
  <c r="G89" i="6"/>
  <c r="G91" i="6"/>
  <c r="H85" i="6"/>
  <c r="I85" i="6"/>
  <c r="J85" i="6"/>
  <c r="K85" i="6"/>
  <c r="H23" i="6"/>
  <c r="H82" i="6"/>
  <c r="H59" i="6"/>
  <c r="I59" i="6"/>
  <c r="J59" i="6"/>
  <c r="K59" i="6"/>
  <c r="G59" i="6"/>
  <c r="H58" i="6"/>
  <c r="I58" i="6"/>
  <c r="J58" i="6"/>
  <c r="K58" i="6"/>
  <c r="G58" i="6"/>
  <c r="H57" i="6"/>
  <c r="I57" i="6"/>
  <c r="J57" i="6"/>
  <c r="K57" i="6"/>
  <c r="G57" i="6"/>
  <c r="H56" i="6"/>
  <c r="I56" i="6"/>
  <c r="J56" i="6"/>
  <c r="K56" i="6"/>
  <c r="G56" i="6"/>
  <c r="H55" i="6"/>
  <c r="I55" i="6"/>
  <c r="J55" i="6"/>
  <c r="K55" i="6"/>
  <c r="G55" i="6"/>
  <c r="H54" i="6"/>
  <c r="I54" i="6"/>
  <c r="J54" i="6"/>
  <c r="K54" i="6"/>
  <c r="G54" i="6"/>
  <c r="H53" i="6"/>
  <c r="I53" i="6"/>
  <c r="J53" i="6"/>
  <c r="K53" i="6"/>
  <c r="G53" i="6"/>
  <c r="H52" i="6"/>
  <c r="I52" i="6"/>
  <c r="J52" i="6"/>
  <c r="K52" i="6"/>
  <c r="G52" i="6"/>
  <c r="F46" i="6"/>
  <c r="F44" i="6"/>
  <c r="F42" i="6"/>
  <c r="H39" i="6"/>
  <c r="H40" i="6"/>
  <c r="F39" i="6"/>
  <c r="F37" i="6"/>
  <c r="F35" i="6"/>
  <c r="F32" i="6"/>
  <c r="F30" i="6"/>
  <c r="K23" i="6"/>
  <c r="K32" i="6"/>
  <c r="K33" i="6"/>
  <c r="J23" i="6"/>
  <c r="J88" i="6"/>
  <c r="I23" i="6"/>
  <c r="I83" i="6"/>
  <c r="H86" i="6"/>
  <c r="G23" i="6"/>
  <c r="I44" i="6"/>
  <c r="I45" i="6"/>
  <c r="J35" i="6"/>
  <c r="J36" i="6"/>
  <c r="H30" i="6"/>
  <c r="H31" i="6"/>
  <c r="J70" i="6"/>
  <c r="I76" i="6"/>
  <c r="H84" i="6"/>
  <c r="H88" i="6"/>
  <c r="J75" i="6"/>
  <c r="I87" i="6"/>
  <c r="I37" i="6"/>
  <c r="I38" i="6"/>
  <c r="J42" i="6"/>
  <c r="J43" i="6"/>
  <c r="H46" i="6"/>
  <c r="H47" i="6"/>
  <c r="J65" i="6"/>
  <c r="I71" i="6"/>
  <c r="H77" i="6"/>
  <c r="I28" i="6"/>
  <c r="I29" i="6"/>
  <c r="I66" i="6"/>
  <c r="J86" i="6"/>
  <c r="G44" i="6"/>
  <c r="G37" i="6"/>
  <c r="G28" i="6"/>
  <c r="G42" i="6"/>
  <c r="G35" i="6"/>
  <c r="G46" i="6"/>
  <c r="G39" i="6"/>
  <c r="G30" i="6"/>
  <c r="K87" i="6"/>
  <c r="K76" i="6"/>
  <c r="K71" i="6"/>
  <c r="K66" i="6"/>
  <c r="K44" i="6"/>
  <c r="K45" i="6"/>
  <c r="K37" i="6"/>
  <c r="K38" i="6"/>
  <c r="K28" i="6"/>
  <c r="K86" i="6"/>
  <c r="K75" i="6"/>
  <c r="K70" i="6"/>
  <c r="K65" i="6"/>
  <c r="K42" i="6"/>
  <c r="K43" i="6"/>
  <c r="K35" i="6"/>
  <c r="K36" i="6"/>
  <c r="K83" i="6"/>
  <c r="K78" i="6"/>
  <c r="K88" i="6"/>
  <c r="K84" i="6"/>
  <c r="K82" i="6"/>
  <c r="K77" i="6"/>
  <c r="K46" i="6"/>
  <c r="K47" i="6"/>
  <c r="K39" i="6"/>
  <c r="K40" i="6"/>
  <c r="K30" i="6"/>
  <c r="K31" i="6"/>
  <c r="K64" i="6"/>
  <c r="G32" i="6"/>
  <c r="H28" i="6"/>
  <c r="J32" i="6"/>
  <c r="J33" i="6"/>
  <c r="I35" i="6"/>
  <c r="I36" i="6"/>
  <c r="H37" i="6"/>
  <c r="H38" i="6"/>
  <c r="I42" i="6"/>
  <c r="I43" i="6"/>
  <c r="H44" i="6"/>
  <c r="H45" i="6"/>
  <c r="J64" i="6"/>
  <c r="I65" i="6"/>
  <c r="H66" i="6"/>
  <c r="I70" i="6"/>
  <c r="H71" i="6"/>
  <c r="I75" i="6"/>
  <c r="H76" i="6"/>
  <c r="J78" i="6"/>
  <c r="J83" i="6"/>
  <c r="I86" i="6"/>
  <c r="H87" i="6"/>
  <c r="J28" i="6"/>
  <c r="I30" i="6"/>
  <c r="I31" i="6"/>
  <c r="H32" i="6"/>
  <c r="H33" i="6"/>
  <c r="J37" i="6"/>
  <c r="J38" i="6"/>
  <c r="I39" i="6"/>
  <c r="I40" i="6"/>
  <c r="J44" i="6"/>
  <c r="J45" i="6"/>
  <c r="I46" i="6"/>
  <c r="I47" i="6"/>
  <c r="H64" i="6"/>
  <c r="J66" i="6"/>
  <c r="J71" i="6"/>
  <c r="J72" i="6"/>
  <c r="J76" i="6"/>
  <c r="I77" i="6"/>
  <c r="H78" i="6"/>
  <c r="I82" i="6"/>
  <c r="H83" i="6"/>
  <c r="I84" i="6"/>
  <c r="L85" i="6"/>
  <c r="J87" i="6"/>
  <c r="I88" i="6"/>
  <c r="J30" i="6"/>
  <c r="J31" i="6"/>
  <c r="I32" i="6"/>
  <c r="I33" i="6"/>
  <c r="H35" i="6"/>
  <c r="H36" i="6"/>
  <c r="J39" i="6"/>
  <c r="J40" i="6"/>
  <c r="N40" i="6"/>
  <c r="H42" i="6"/>
  <c r="H43" i="6"/>
  <c r="J46" i="6"/>
  <c r="J47" i="6"/>
  <c r="I64" i="6"/>
  <c r="H65" i="6"/>
  <c r="H70" i="6"/>
  <c r="H75" i="6"/>
  <c r="J77" i="6"/>
  <c r="I78" i="6"/>
  <c r="J82" i="6"/>
  <c r="J84" i="6"/>
  <c r="F46" i="1"/>
  <c r="I72" i="6"/>
  <c r="J89" i="6"/>
  <c r="L84" i="6"/>
  <c r="L77" i="6"/>
  <c r="L87" i="6"/>
  <c r="L66" i="6"/>
  <c r="K89" i="6"/>
  <c r="L88" i="6"/>
  <c r="L83" i="6"/>
  <c r="J79" i="6"/>
  <c r="L86" i="6"/>
  <c r="I67" i="6"/>
  <c r="I89" i="6"/>
  <c r="L65" i="6"/>
  <c r="L76" i="6"/>
  <c r="H49" i="6"/>
  <c r="H29" i="6"/>
  <c r="L39" i="6"/>
  <c r="G40" i="6"/>
  <c r="L70" i="6"/>
  <c r="H72" i="6"/>
  <c r="H67" i="6"/>
  <c r="L64" i="6"/>
  <c r="L82" i="6"/>
  <c r="K79" i="6"/>
  <c r="G31" i="6"/>
  <c r="L30" i="6"/>
  <c r="L42" i="6"/>
  <c r="G43" i="6"/>
  <c r="H89" i="6"/>
  <c r="G49" i="6"/>
  <c r="L28" i="6"/>
  <c r="G29" i="6"/>
  <c r="I79" i="6"/>
  <c r="G33" i="6"/>
  <c r="L32" i="6"/>
  <c r="K67" i="6"/>
  <c r="K49" i="6"/>
  <c r="K29" i="6"/>
  <c r="G47" i="6"/>
  <c r="L46" i="6"/>
  <c r="G38" i="6"/>
  <c r="L37" i="6"/>
  <c r="L75" i="6"/>
  <c r="H79" i="6"/>
  <c r="L78" i="6"/>
  <c r="J49" i="6"/>
  <c r="J29" i="6"/>
  <c r="L71" i="6"/>
  <c r="J67" i="6"/>
  <c r="I49" i="6"/>
  <c r="K72" i="6"/>
  <c r="L35" i="6"/>
  <c r="G36" i="6"/>
  <c r="L44" i="6"/>
  <c r="G45" i="6"/>
  <c r="H86" i="1"/>
  <c r="I86" i="1"/>
  <c r="J86" i="1"/>
  <c r="K86" i="1"/>
  <c r="G67" i="1"/>
  <c r="G72" i="1"/>
  <c r="G79" i="1"/>
  <c r="F44" i="1"/>
  <c r="F42" i="1"/>
  <c r="F39" i="1"/>
  <c r="F37" i="1"/>
  <c r="F35" i="1"/>
  <c r="F32" i="1"/>
  <c r="F30" i="1"/>
  <c r="G59" i="1"/>
  <c r="H59" i="1"/>
  <c r="I59" i="1"/>
  <c r="J59" i="1"/>
  <c r="K59" i="1"/>
  <c r="G53" i="1"/>
  <c r="H53" i="1"/>
  <c r="I53" i="1"/>
  <c r="J53" i="1"/>
  <c r="K53" i="1"/>
  <c r="G54" i="1"/>
  <c r="H54" i="1"/>
  <c r="I54" i="1"/>
  <c r="J54" i="1"/>
  <c r="K54" i="1"/>
  <c r="G55" i="1"/>
  <c r="H55" i="1"/>
  <c r="I55" i="1"/>
  <c r="J55" i="1"/>
  <c r="K55" i="1"/>
  <c r="G56" i="1"/>
  <c r="H56" i="1"/>
  <c r="I56" i="1"/>
  <c r="J56" i="1"/>
  <c r="K56" i="1"/>
  <c r="G57" i="1"/>
  <c r="H57" i="1"/>
  <c r="I57" i="1"/>
  <c r="J57" i="1"/>
  <c r="K57" i="1"/>
  <c r="G58" i="1"/>
  <c r="H58" i="1"/>
  <c r="I58" i="1"/>
  <c r="J58" i="1"/>
  <c r="K58" i="1"/>
  <c r="H52" i="1"/>
  <c r="I52" i="1"/>
  <c r="J52" i="1"/>
  <c r="K52" i="1"/>
  <c r="G52" i="1"/>
  <c r="G23" i="1"/>
  <c r="G46" i="1"/>
  <c r="K23" i="1"/>
  <c r="J23" i="1"/>
  <c r="I23" i="1"/>
  <c r="H23" i="1"/>
  <c r="H46" i="1"/>
  <c r="F28" i="1"/>
  <c r="L89" i="6"/>
  <c r="J91" i="6"/>
  <c r="I91" i="6"/>
  <c r="L67" i="6"/>
  <c r="L72" i="6"/>
  <c r="L79" i="6"/>
  <c r="L91" i="6"/>
  <c r="L49" i="6"/>
  <c r="K91" i="6"/>
  <c r="H91" i="6"/>
  <c r="G47" i="1"/>
  <c r="I46" i="1"/>
  <c r="J46" i="1"/>
  <c r="H47" i="1"/>
  <c r="H71" i="1"/>
  <c r="I71" i="1"/>
  <c r="G37" i="1"/>
  <c r="G38" i="1"/>
  <c r="H82" i="1"/>
  <c r="I82" i="1"/>
  <c r="H78" i="1"/>
  <c r="I78" i="1"/>
  <c r="J78" i="1"/>
  <c r="K78" i="1"/>
  <c r="H76" i="1"/>
  <c r="I76" i="1"/>
  <c r="H77" i="1"/>
  <c r="I77" i="1"/>
  <c r="K71" i="1"/>
  <c r="J71" i="1"/>
  <c r="K75" i="1"/>
  <c r="K76" i="1"/>
  <c r="H83" i="1"/>
  <c r="I83" i="1"/>
  <c r="H85" i="1"/>
  <c r="I85" i="1"/>
  <c r="H87" i="1"/>
  <c r="I87" i="1"/>
  <c r="H88" i="1"/>
  <c r="I88" i="1"/>
  <c r="H89" i="1"/>
  <c r="I89" i="1"/>
  <c r="H75" i="1"/>
  <c r="I75" i="1"/>
  <c r="J82" i="1"/>
  <c r="J83" i="1"/>
  <c r="K83" i="1"/>
  <c r="J85" i="1"/>
  <c r="J87" i="1"/>
  <c r="J88" i="1"/>
  <c r="K88" i="1"/>
  <c r="J89" i="1"/>
  <c r="K89" i="1"/>
  <c r="H64" i="1"/>
  <c r="I64" i="1"/>
  <c r="J64" i="1"/>
  <c r="K64" i="1"/>
  <c r="H65" i="1"/>
  <c r="I65" i="1"/>
  <c r="J65" i="1"/>
  <c r="K65" i="1"/>
  <c r="H66" i="1"/>
  <c r="I66" i="1"/>
  <c r="J66" i="1"/>
  <c r="K66" i="1"/>
  <c r="H70" i="1"/>
  <c r="I70" i="1"/>
  <c r="J70" i="1"/>
  <c r="K70" i="1"/>
  <c r="J75" i="1"/>
  <c r="J76" i="1"/>
  <c r="J77" i="1"/>
  <c r="K77" i="1"/>
  <c r="K82" i="1"/>
  <c r="K85" i="1"/>
  <c r="K87" i="1"/>
  <c r="L86" i="1"/>
  <c r="G32" i="1"/>
  <c r="G33" i="1"/>
  <c r="G30" i="1"/>
  <c r="G31" i="1"/>
  <c r="G39" i="1"/>
  <c r="G40" i="1"/>
  <c r="G35" i="1"/>
  <c r="G36" i="1"/>
  <c r="G44" i="1"/>
  <c r="G45" i="1"/>
  <c r="G42" i="1"/>
  <c r="G43" i="1"/>
  <c r="G28" i="1"/>
  <c r="G29" i="1"/>
  <c r="I47" i="1"/>
  <c r="G49" i="1"/>
  <c r="H30" i="1"/>
  <c r="H31" i="1"/>
  <c r="K46" i="1"/>
  <c r="H37" i="1"/>
  <c r="H44" i="1"/>
  <c r="H45" i="1"/>
  <c r="H39" i="1"/>
  <c r="H40" i="1"/>
  <c r="H42" i="1"/>
  <c r="H43" i="1"/>
  <c r="H35" i="1"/>
  <c r="H36" i="1"/>
  <c r="H32" i="1"/>
  <c r="H33" i="1"/>
  <c r="I30" i="1"/>
  <c r="I31" i="1"/>
  <c r="K72" i="1"/>
  <c r="I72" i="1"/>
  <c r="J72" i="1"/>
  <c r="J67" i="1"/>
  <c r="H67" i="1"/>
  <c r="L85" i="1"/>
  <c r="L66" i="1"/>
  <c r="L87" i="1"/>
  <c r="L70" i="1"/>
  <c r="L89" i="1"/>
  <c r="L88" i="1"/>
  <c r="I67" i="1"/>
  <c r="L65" i="1"/>
  <c r="H72" i="1"/>
  <c r="H79" i="1"/>
  <c r="L83" i="1"/>
  <c r="K67" i="1"/>
  <c r="L76" i="1"/>
  <c r="K79" i="1"/>
  <c r="J79" i="1"/>
  <c r="L71" i="1"/>
  <c r="I79" i="1"/>
  <c r="L77" i="1"/>
  <c r="L78" i="1"/>
  <c r="H28" i="1"/>
  <c r="H29" i="1"/>
  <c r="I42" i="1"/>
  <c r="I43" i="1"/>
  <c r="I37" i="1"/>
  <c r="I38" i="1"/>
  <c r="H38" i="1"/>
  <c r="I44" i="1"/>
  <c r="I45" i="1"/>
  <c r="K47" i="1"/>
  <c r="J47" i="1"/>
  <c r="H49" i="1"/>
  <c r="L46" i="1"/>
  <c r="I39" i="1"/>
  <c r="I40" i="1"/>
  <c r="J30" i="1"/>
  <c r="J31" i="1"/>
  <c r="I32" i="1"/>
  <c r="I33" i="1"/>
  <c r="I35" i="1"/>
  <c r="I36" i="1"/>
  <c r="I28" i="1"/>
  <c r="L72" i="1"/>
  <c r="L64" i="1"/>
  <c r="L67" i="1"/>
  <c r="L75" i="1"/>
  <c r="L79" i="1"/>
  <c r="J37" i="1"/>
  <c r="J38" i="1"/>
  <c r="J42" i="1"/>
  <c r="J43" i="1"/>
  <c r="J39" i="1"/>
  <c r="J40" i="1"/>
  <c r="N40" i="1"/>
  <c r="J44" i="1"/>
  <c r="J45" i="1"/>
  <c r="I49" i="1"/>
  <c r="I29" i="1"/>
  <c r="K37" i="1"/>
  <c r="K38" i="1"/>
  <c r="J35" i="1"/>
  <c r="J36" i="1"/>
  <c r="J32" i="1"/>
  <c r="J33" i="1"/>
  <c r="K30" i="1"/>
  <c r="K31" i="1"/>
  <c r="K44" i="1"/>
  <c r="K45" i="1"/>
  <c r="J28" i="1"/>
  <c r="L82" i="1"/>
  <c r="K42" i="1"/>
  <c r="K43" i="1"/>
  <c r="K39" i="1"/>
  <c r="K40" i="1"/>
  <c r="L30" i="1"/>
  <c r="J49" i="1"/>
  <c r="J29" i="1"/>
  <c r="L37" i="1"/>
  <c r="K32" i="1"/>
  <c r="K33" i="1"/>
  <c r="L44" i="1"/>
  <c r="K35" i="1"/>
  <c r="K36" i="1"/>
  <c r="K28" i="1"/>
  <c r="L42" i="1"/>
  <c r="K29" i="1"/>
  <c r="K49" i="1"/>
  <c r="L39" i="1"/>
  <c r="L35" i="1"/>
  <c r="L32" i="1"/>
  <c r="L28" i="1"/>
  <c r="L49" i="1"/>
  <c r="L38" i="6"/>
  <c r="L45" i="1"/>
  <c r="G51" i="1"/>
  <c r="G61" i="1"/>
  <c r="K51" i="6"/>
  <c r="K61" i="6"/>
  <c r="K93" i="6"/>
  <c r="K95" i="6"/>
  <c r="K97" i="6"/>
  <c r="K84" i="1"/>
  <c r="K90" i="1"/>
  <c r="K92" i="1"/>
  <c r="H51" i="1"/>
  <c r="H61" i="1"/>
  <c r="L29" i="1"/>
  <c r="I51" i="1"/>
  <c r="I61" i="1"/>
  <c r="L40" i="1"/>
  <c r="L47" i="1"/>
  <c r="I51" i="6"/>
  <c r="I61" i="6"/>
  <c r="I93" i="6"/>
  <c r="I95" i="6"/>
  <c r="L38" i="1"/>
  <c r="L31" i="1"/>
  <c r="L36" i="1"/>
  <c r="K51" i="1"/>
  <c r="K61" i="1"/>
  <c r="L31" i="6"/>
  <c r="L36" i="6"/>
  <c r="L33" i="6"/>
  <c r="L40" i="6"/>
  <c r="L33" i="1"/>
  <c r="J51" i="1"/>
  <c r="J61" i="1"/>
  <c r="L29" i="6"/>
  <c r="L45" i="6"/>
  <c r="J51" i="6"/>
  <c r="J61" i="6"/>
  <c r="J93" i="6"/>
  <c r="J95" i="6"/>
  <c r="J97" i="6"/>
  <c r="J84" i="1"/>
  <c r="J90" i="1"/>
  <c r="J92" i="1"/>
  <c r="L43" i="6"/>
  <c r="L43" i="1"/>
  <c r="L47" i="6"/>
  <c r="H51" i="6"/>
  <c r="H61" i="6"/>
  <c r="H93" i="6"/>
  <c r="G51" i="6"/>
  <c r="G61" i="6"/>
  <c r="G93" i="6"/>
  <c r="K94" i="1"/>
  <c r="K98" i="1"/>
  <c r="K100" i="1"/>
  <c r="I97" i="6"/>
  <c r="I84" i="1"/>
  <c r="I90" i="1"/>
  <c r="I92" i="1"/>
  <c r="I94" i="1"/>
  <c r="I98" i="1"/>
  <c r="I100" i="1"/>
  <c r="J94" i="1"/>
  <c r="J96" i="1"/>
  <c r="L51" i="1"/>
  <c r="L61" i="1"/>
  <c r="L51" i="6"/>
  <c r="L61" i="6"/>
  <c r="H95" i="6"/>
  <c r="H97" i="6"/>
  <c r="H84" i="1"/>
  <c r="H90" i="1"/>
  <c r="H92" i="1"/>
  <c r="H94" i="1"/>
  <c r="J98" i="1"/>
  <c r="J100" i="1"/>
  <c r="G95" i="6"/>
  <c r="G97" i="6"/>
  <c r="L93" i="6"/>
  <c r="K96" i="1"/>
  <c r="I96" i="1"/>
  <c r="H96" i="1"/>
  <c r="H98" i="1"/>
  <c r="H100" i="1"/>
  <c r="L95" i="6"/>
  <c r="L97" i="6"/>
  <c r="G84" i="1"/>
  <c r="L84" i="1"/>
  <c r="L90" i="1"/>
  <c r="L92" i="1"/>
  <c r="G90" i="1"/>
  <c r="G92" i="1"/>
  <c r="G94" i="1"/>
  <c r="G98" i="1"/>
  <c r="L98" i="1"/>
  <c r="L94" i="1"/>
  <c r="G96" i="1"/>
  <c r="L96" i="1"/>
  <c r="G100" i="1"/>
  <c r="L100" i="1"/>
</calcChain>
</file>

<file path=xl/comments1.xml><?xml version="1.0" encoding="utf-8"?>
<comments xmlns="http://schemas.openxmlformats.org/spreadsheetml/2006/main">
  <authors>
    <author>Volpe, Jonathan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</rPr>
          <t>Date proposal is due to sponsor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If Cost share is included, please create a separate budget tab by copying the template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If this sponsored project budget includes a subcontract to a different site, please complete subcontract tab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Use this to account for salary increases.  No more than 3% per year is recommended.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 xml:space="preserve">
Anticipated price increases in non-salary items each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</rPr>
          <t xml:space="preserve">The length of time for the sponsored project in years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 xml:space="preserve">Anticipated yearly increase to fringe benefit rate.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Pull from drop-down menu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Use contracted annual salary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Volpe, Jonathan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</rPr>
          <t>Date when this budget was developed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If Cost share is included, please create a separate budget tab by copying the template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If subcontract, please complete subcontract tab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Use this to account for salary increases.  No more than 3% per year is recommended.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 xml:space="preserve">
Anticipated price increases in non-salary items each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</rPr>
          <t xml:space="preserve">The length of time for the sponsored project in years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 xml:space="preserve">Anticipated yearly increase to fringe benefit rate.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Pull from drop-down menu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Use contracted annual salary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<sst xmlns="http://schemas.openxmlformats.org/spreadsheetml/2006/main" count="217" uniqueCount="93">
  <si>
    <t>Project Title</t>
  </si>
  <si>
    <t>Project Sponsor</t>
  </si>
  <si>
    <t>Proposal Date</t>
  </si>
  <si>
    <t>Project Period</t>
  </si>
  <si>
    <t>From</t>
  </si>
  <si>
    <t>To</t>
  </si>
  <si>
    <t>Inflation factor</t>
  </si>
  <si>
    <t>Cost of living factor</t>
  </si>
  <si>
    <t>(projected)</t>
  </si>
  <si>
    <t>Faculty (Summer)</t>
  </si>
  <si>
    <t>Graduate and Student Assistants</t>
  </si>
  <si>
    <t>Start</t>
  </si>
  <si>
    <t>End</t>
  </si>
  <si>
    <t>Faculty (Full-time academic year)</t>
  </si>
  <si>
    <t>Faculty (Part-time)</t>
  </si>
  <si>
    <t>Personnel:</t>
  </si>
  <si>
    <t>Name</t>
  </si>
  <si>
    <t>Employment category</t>
  </si>
  <si>
    <t>% Effort</t>
  </si>
  <si>
    <t>Requested Salary</t>
  </si>
  <si>
    <t>Number of years</t>
  </si>
  <si>
    <t>Base Salary</t>
  </si>
  <si>
    <t>Year 1</t>
  </si>
  <si>
    <t>Year 2</t>
  </si>
  <si>
    <t>Year 3</t>
  </si>
  <si>
    <t>Year 4</t>
  </si>
  <si>
    <t>Year 5</t>
  </si>
  <si>
    <t>TOTAL</t>
  </si>
  <si>
    <t>Fringe rate increase</t>
  </si>
  <si>
    <t>TOTAL FRINGE BENEFITS</t>
  </si>
  <si>
    <t>Travel</t>
  </si>
  <si>
    <t>Participant Support Costs</t>
  </si>
  <si>
    <t>Other Direct costs</t>
  </si>
  <si>
    <t>Domestic</t>
  </si>
  <si>
    <t>Foreign</t>
  </si>
  <si>
    <t>Stipends</t>
  </si>
  <si>
    <t>Subsistence</t>
  </si>
  <si>
    <t>Other</t>
  </si>
  <si>
    <t>Materials &amp; Supplies</t>
  </si>
  <si>
    <t>Publication costs</t>
  </si>
  <si>
    <t>Other: (please list)</t>
  </si>
  <si>
    <t>Tuition</t>
  </si>
  <si>
    <t>Equipment (greater than $5k)</t>
  </si>
  <si>
    <t>TOTAL NON-SALARIES</t>
  </si>
  <si>
    <t>TOTAL EQUIPMENT</t>
  </si>
  <si>
    <t>TOTAL TRAVEL</t>
  </si>
  <si>
    <t>TOTAL PARTICIPANT SUPPORT COSTS</t>
  </si>
  <si>
    <t>TOTAL OTHER</t>
  </si>
  <si>
    <t>TOTAL DIRECT COSTS</t>
  </si>
  <si>
    <t>TOTAL DIRECT AND INDIRECT COSTS</t>
  </si>
  <si>
    <t>Indirect cost rate</t>
  </si>
  <si>
    <t>Proposal Information</t>
  </si>
  <si>
    <t>TOTAL SALARIES</t>
  </si>
  <si>
    <t>TOTAL SALARIES &amp; FRINGE</t>
  </si>
  <si>
    <t>All proposed budgets must be reviewed by the University of Akron Office of Research Administration</t>
  </si>
  <si>
    <t>http://www.uakron.edu/research/ora/index.dot</t>
  </si>
  <si>
    <t>Approvals:</t>
  </si>
  <si>
    <t>Department Chair/Director</t>
  </si>
  <si>
    <t>Signature</t>
  </si>
  <si>
    <t>Printed Name</t>
  </si>
  <si>
    <t>Date</t>
  </si>
  <si>
    <t>Principal Investigator</t>
  </si>
  <si>
    <t>(Last, First)</t>
  </si>
  <si>
    <t>College/Dean's Office</t>
  </si>
  <si>
    <t>UA Office of Research Administration</t>
  </si>
  <si>
    <r>
      <rPr>
        <b/>
        <sz val="18"/>
        <color theme="1"/>
        <rFont val="Arial"/>
        <family val="2"/>
      </rPr>
      <t>Sponsored Project</t>
    </r>
    <r>
      <rPr>
        <b/>
        <sz val="22"/>
        <color theme="1"/>
        <rFont val="Arial"/>
        <family val="2"/>
      </rPr>
      <t xml:space="preserve">
 Budget</t>
    </r>
  </si>
  <si>
    <r>
      <t xml:space="preserve">Budgetary Inputs </t>
    </r>
    <r>
      <rPr>
        <b/>
        <i/>
        <sz val="10"/>
        <color theme="0"/>
        <rFont val="Arial"/>
        <family val="2"/>
      </rPr>
      <t>(you must enter a number for all fields)</t>
    </r>
  </si>
  <si>
    <t>Sponsor type?</t>
  </si>
  <si>
    <t>Cost Share?</t>
  </si>
  <si>
    <t>Federal</t>
  </si>
  <si>
    <t>Non-Federal</t>
  </si>
  <si>
    <t>Yes</t>
  </si>
  <si>
    <t>No</t>
  </si>
  <si>
    <t>Fringe</t>
  </si>
  <si>
    <t>Subcontract?</t>
  </si>
  <si>
    <r>
      <t xml:space="preserve">Subcontract </t>
    </r>
    <r>
      <rPr>
        <i/>
        <sz val="11"/>
        <color theme="1"/>
        <rFont val="Arial"/>
        <family val="2"/>
      </rPr>
      <t>(complete subcontract tab)</t>
    </r>
  </si>
  <si>
    <t>(Inputs in gold-shaded cells; may need to adjust other cells as needed)</t>
  </si>
  <si>
    <t>Faculty:</t>
  </si>
  <si>
    <t>Graduate Assistants/Students:</t>
  </si>
  <si>
    <t>CP/Staff/Postdoctoral Scholars:</t>
  </si>
  <si>
    <r>
      <rPr>
        <b/>
        <sz val="18"/>
        <color theme="1"/>
        <rFont val="Arial"/>
        <family val="2"/>
      </rPr>
      <t>Sponsored Project</t>
    </r>
    <r>
      <rPr>
        <b/>
        <sz val="22"/>
        <color theme="1"/>
        <rFont val="Arial"/>
        <family val="2"/>
      </rPr>
      <t xml:space="preserve">
Subcontract Budget</t>
    </r>
  </si>
  <si>
    <r>
      <t xml:space="preserve">TOTAL INDIRECT COSTS </t>
    </r>
    <r>
      <rPr>
        <i/>
        <sz val="10"/>
        <color theme="1"/>
        <rFont val="Arial"/>
        <family val="2"/>
      </rPr>
      <t>(does not include tuition, participant support, or equipment in base; may need to be adjusted)</t>
    </r>
  </si>
  <si>
    <t>Date Budget Prepared</t>
  </si>
  <si>
    <t>Proposal Due Date</t>
  </si>
  <si>
    <t>Modified Total Direct Cost Base (MTDC)</t>
  </si>
  <si>
    <t>Find us on the web at:</t>
  </si>
  <si>
    <t>uakron.edu/cpspe</t>
  </si>
  <si>
    <t xml:space="preserve">TOTAL INDIRECT COSTS </t>
  </si>
  <si>
    <t>(Projected)</t>
  </si>
  <si>
    <t>Staff (Full-time)</t>
  </si>
  <si>
    <t>Staff (Part-time)</t>
  </si>
  <si>
    <t>Contract Professional (Full-time) - includes post-docs</t>
  </si>
  <si>
    <t>Contract Professional (Part-time) - includes post-docs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</si>
</sst>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0.00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i/>
      <sz val="14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8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0"/>
      <name val="Arial"/>
      <family val="2"/>
    </font>
    <font>
      <i/>
      <sz val="10"/>
      <color theme="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2"/>
      <color theme="0" tint="-0.499984740745262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i/>
      <u/>
      <sz val="14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gradientFill>
        <stop position="0">
          <color theme="8" tint="-0.49803155613879818"/>
        </stop>
        <stop position="1">
          <color theme="7" tint="0.40000610370189521"/>
        </stop>
      </gradient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0" fontId="0" fillId="0" borderId="9" xfId="0" applyNumberForma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/>
    <xf numFmtId="14" fontId="4" fillId="0" borderId="9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3" borderId="9" xfId="0" applyFont="1" applyFill="1" applyBorder="1" applyAlignment="1"/>
    <xf numFmtId="0" fontId="5" fillId="0" borderId="0" xfId="0" applyFont="1" applyFill="1" applyBorder="1" applyAlignment="1"/>
    <xf numFmtId="0" fontId="5" fillId="3" borderId="11" xfId="0" applyFont="1" applyFill="1" applyBorder="1" applyAlignment="1"/>
    <xf numFmtId="0" fontId="5" fillId="3" borderId="13" xfId="0" applyFont="1" applyFill="1" applyBorder="1" applyAlignment="1"/>
    <xf numFmtId="0" fontId="5" fillId="3" borderId="11" xfId="0" applyFont="1" applyFill="1" applyBorder="1"/>
    <xf numFmtId="0" fontId="5" fillId="3" borderId="13" xfId="0" applyFont="1" applyFill="1" applyBorder="1"/>
    <xf numFmtId="9" fontId="5" fillId="3" borderId="9" xfId="2" applyFont="1" applyFill="1" applyBorder="1"/>
    <xf numFmtId="0" fontId="5" fillId="3" borderId="9" xfId="0" applyFont="1" applyFill="1" applyBorder="1"/>
    <xf numFmtId="10" fontId="5" fillId="3" borderId="9" xfId="0" applyNumberFormat="1" applyFont="1" applyFill="1" applyBorder="1"/>
    <xf numFmtId="9" fontId="5" fillId="0" borderId="0" xfId="0" applyNumberFormat="1" applyFont="1" applyFill="1" applyBorder="1"/>
    <xf numFmtId="0" fontId="8" fillId="4" borderId="0" xfId="0" applyFont="1" applyFill="1" applyBorder="1" applyAlignment="1">
      <alignment horizontal="center" vertical="center" wrapText="1"/>
    </xf>
    <xf numFmtId="164" fontId="5" fillId="3" borderId="9" xfId="1" applyNumberFormat="1" applyFont="1" applyFill="1" applyBorder="1"/>
    <xf numFmtId="164" fontId="5" fillId="0" borderId="9" xfId="1" applyNumberFormat="1" applyFont="1" applyFill="1" applyBorder="1"/>
    <xf numFmtId="9" fontId="5" fillId="0" borderId="0" xfId="2" applyFont="1" applyFill="1" applyBorder="1"/>
    <xf numFmtId="44" fontId="5" fillId="0" borderId="0" xfId="1" applyFont="1" applyFill="1" applyBorder="1"/>
    <xf numFmtId="10" fontId="5" fillId="0" borderId="0" xfId="2" applyNumberFormat="1" applyFont="1" applyFill="1" applyBorder="1"/>
    <xf numFmtId="0" fontId="2" fillId="0" borderId="0" xfId="0" applyFont="1" applyFill="1"/>
    <xf numFmtId="0" fontId="3" fillId="0" borderId="0" xfId="0" applyFont="1" applyFill="1"/>
    <xf numFmtId="0" fontId="9" fillId="0" borderId="0" xfId="0" applyFont="1" applyFill="1"/>
    <xf numFmtId="0" fontId="5" fillId="0" borderId="0" xfId="0" applyFont="1" applyFill="1" applyBorder="1" applyAlignment="1">
      <alignment horizontal="left"/>
    </xf>
    <xf numFmtId="0" fontId="6" fillId="2" borderId="0" xfId="0" applyFont="1" applyFill="1"/>
    <xf numFmtId="0" fontId="5" fillId="0" borderId="17" xfId="0" applyFont="1" applyFill="1" applyBorder="1"/>
    <xf numFmtId="0" fontId="7" fillId="0" borderId="17" xfId="0" applyFont="1" applyFill="1" applyBorder="1" applyAlignment="1">
      <alignment vertical="top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6" fillId="0" borderId="17" xfId="0" applyFont="1" applyFill="1" applyBorder="1"/>
    <xf numFmtId="0" fontId="8" fillId="4" borderId="16" xfId="0" applyFont="1" applyFill="1" applyBorder="1" applyAlignment="1">
      <alignment horizontal="center" vertical="center" wrapText="1"/>
    </xf>
    <xf numFmtId="0" fontId="12" fillId="0" borderId="10" xfId="0" applyFont="1" applyFill="1" applyBorder="1"/>
    <xf numFmtId="9" fontId="12" fillId="0" borderId="10" xfId="2" applyFont="1" applyFill="1" applyBorder="1"/>
    <xf numFmtId="164" fontId="12" fillId="0" borderId="10" xfId="0" applyNumberFormat="1" applyFont="1" applyFill="1" applyBorder="1"/>
    <xf numFmtId="0" fontId="12" fillId="0" borderId="12" xfId="0" applyFont="1" applyFill="1" applyBorder="1"/>
    <xf numFmtId="164" fontId="12" fillId="0" borderId="12" xfId="0" applyNumberFormat="1" applyFont="1" applyFill="1" applyBorder="1"/>
    <xf numFmtId="44" fontId="12" fillId="0" borderId="10" xfId="1" applyFont="1" applyFill="1" applyBorder="1"/>
    <xf numFmtId="44" fontId="12" fillId="0" borderId="10" xfId="0" applyNumberFormat="1" applyFont="1" applyFill="1" applyBorder="1"/>
    <xf numFmtId="164" fontId="12" fillId="0" borderId="10" xfId="1" applyNumberFormat="1" applyFont="1" applyFill="1" applyBorder="1"/>
    <xf numFmtId="0" fontId="12" fillId="0" borderId="14" xfId="0" applyFont="1" applyFill="1" applyBorder="1"/>
    <xf numFmtId="164" fontId="12" fillId="0" borderId="14" xfId="0" applyNumberFormat="1" applyFont="1" applyFill="1" applyBorder="1"/>
    <xf numFmtId="0" fontId="14" fillId="0" borderId="14" xfId="0" applyFont="1" applyFill="1" applyBorder="1"/>
    <xf numFmtId="164" fontId="14" fillId="0" borderId="14" xfId="0" applyNumberFormat="1" applyFont="1" applyFill="1" applyBorder="1"/>
    <xf numFmtId="0" fontId="16" fillId="0" borderId="14" xfId="0" applyFont="1" applyFill="1" applyBorder="1"/>
    <xf numFmtId="164" fontId="16" fillId="0" borderId="14" xfId="0" applyNumberFormat="1" applyFont="1" applyFill="1" applyBorder="1"/>
    <xf numFmtId="0" fontId="6" fillId="0" borderId="20" xfId="0" applyFont="1" applyFill="1" applyBorder="1"/>
    <xf numFmtId="0" fontId="5" fillId="0" borderId="7" xfId="0" applyFont="1" applyFill="1" applyBorder="1" applyAlignment="1">
      <alignment horizontal="left"/>
    </xf>
    <xf numFmtId="0" fontId="6" fillId="0" borderId="8" xfId="0" applyFont="1" applyFill="1" applyBorder="1"/>
    <xf numFmtId="0" fontId="5" fillId="0" borderId="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left"/>
    </xf>
    <xf numFmtId="0" fontId="6" fillId="0" borderId="19" xfId="0" applyFont="1" applyFill="1" applyBorder="1"/>
    <xf numFmtId="0" fontId="5" fillId="0" borderId="15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left"/>
    </xf>
    <xf numFmtId="164" fontId="6" fillId="4" borderId="24" xfId="0" applyNumberFormat="1" applyFont="1" applyFill="1" applyBorder="1"/>
    <xf numFmtId="164" fontId="6" fillId="4" borderId="24" xfId="1" applyNumberFormat="1" applyFont="1" applyFill="1" applyBorder="1"/>
    <xf numFmtId="0" fontId="6" fillId="4" borderId="8" xfId="0" applyFont="1" applyFill="1" applyBorder="1"/>
    <xf numFmtId="0" fontId="12" fillId="0" borderId="25" xfId="0" applyFont="1" applyFill="1" applyBorder="1" applyAlignment="1">
      <alignment horizontal="left"/>
    </xf>
    <xf numFmtId="164" fontId="13" fillId="4" borderId="26" xfId="0" applyNumberFormat="1" applyFont="1" applyFill="1" applyBorder="1"/>
    <xf numFmtId="0" fontId="12" fillId="0" borderId="21" xfId="0" applyFont="1" applyFill="1" applyBorder="1" applyAlignment="1">
      <alignment horizontal="left"/>
    </xf>
    <xf numFmtId="164" fontId="13" fillId="4" borderId="22" xfId="0" applyNumberFormat="1" applyFont="1" applyFill="1" applyBorder="1"/>
    <xf numFmtId="164" fontId="6" fillId="4" borderId="8" xfId="1" applyNumberFormat="1" applyFont="1" applyFill="1" applyBorder="1"/>
    <xf numFmtId="44" fontId="13" fillId="4" borderId="26" xfId="1" applyFont="1" applyFill="1" applyBorder="1"/>
    <xf numFmtId="164" fontId="6" fillId="4" borderId="20" xfId="1" applyNumberFormat="1" applyFont="1" applyFill="1" applyBorder="1"/>
    <xf numFmtId="164" fontId="6" fillId="4" borderId="19" xfId="1" applyNumberFormat="1" applyFont="1" applyFill="1" applyBorder="1"/>
    <xf numFmtId="44" fontId="13" fillId="4" borderId="26" xfId="0" applyNumberFormat="1" applyFont="1" applyFill="1" applyBorder="1"/>
    <xf numFmtId="164" fontId="6" fillId="4" borderId="20" xfId="0" applyNumberFormat="1" applyFont="1" applyFill="1" applyBorder="1"/>
    <xf numFmtId="164" fontId="6" fillId="4" borderId="8" xfId="0" applyNumberFormat="1" applyFont="1" applyFill="1" applyBorder="1"/>
    <xf numFmtId="164" fontId="6" fillId="4" borderId="19" xfId="0" applyNumberFormat="1" applyFont="1" applyFill="1" applyBorder="1"/>
    <xf numFmtId="164" fontId="13" fillId="4" borderId="26" xfId="1" applyNumberFormat="1" applyFont="1" applyFill="1" applyBorder="1"/>
    <xf numFmtId="0" fontId="12" fillId="0" borderId="27" xfId="0" applyFont="1" applyFill="1" applyBorder="1" applyAlignment="1">
      <alignment horizontal="left"/>
    </xf>
    <xf numFmtId="164" fontId="13" fillId="4" borderId="28" xfId="0" applyNumberFormat="1" applyFont="1" applyFill="1" applyBorder="1"/>
    <xf numFmtId="0" fontId="14" fillId="0" borderId="27" xfId="0" applyFont="1" applyFill="1" applyBorder="1" applyAlignment="1">
      <alignment horizontal="left"/>
    </xf>
    <xf numFmtId="164" fontId="15" fillId="4" borderId="28" xfId="0" applyNumberFormat="1" applyFont="1" applyFill="1" applyBorder="1"/>
    <xf numFmtId="0" fontId="16" fillId="0" borderId="27" xfId="0" applyFont="1" applyFill="1" applyBorder="1" applyAlignment="1">
      <alignment horizontal="left"/>
    </xf>
    <xf numFmtId="164" fontId="17" fillId="4" borderId="28" xfId="0" applyNumberFormat="1" applyFont="1" applyFill="1" applyBorder="1"/>
    <xf numFmtId="0" fontId="6" fillId="2" borderId="8" xfId="0" applyFont="1" applyFill="1" applyBorder="1"/>
    <xf numFmtId="0" fontId="6" fillId="2" borderId="3" xfId="0" applyFont="1" applyFill="1" applyBorder="1"/>
    <xf numFmtId="0" fontId="5" fillId="2" borderId="7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/>
    <xf numFmtId="0" fontId="19" fillId="2" borderId="7" xfId="0" applyFont="1" applyFill="1" applyBorder="1" applyAlignment="1">
      <alignment horizontal="left"/>
    </xf>
    <xf numFmtId="0" fontId="0" fillId="0" borderId="7" xfId="0" applyFill="1" applyBorder="1"/>
    <xf numFmtId="0" fontId="19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right" vertical="top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8" xfId="0" applyFont="1" applyFill="1" applyBorder="1"/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4" fontId="5" fillId="3" borderId="13" xfId="1" applyNumberFormat="1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12" fillId="0" borderId="1" xfId="0" applyFont="1" applyFill="1" applyBorder="1" applyAlignment="1">
      <alignment horizontal="left"/>
    </xf>
    <xf numFmtId="0" fontId="5" fillId="3" borderId="12" xfId="0" applyFont="1" applyFill="1" applyBorder="1"/>
    <xf numFmtId="0" fontId="7" fillId="0" borderId="0" xfId="0" applyFont="1" applyFill="1" applyBorder="1" applyAlignment="1">
      <alignment vertical="top"/>
    </xf>
    <xf numFmtId="0" fontId="0" fillId="3" borderId="9" xfId="0" applyFill="1" applyBorder="1"/>
    <xf numFmtId="0" fontId="5" fillId="0" borderId="23" xfId="0" applyFont="1" applyFill="1" applyBorder="1" applyAlignment="1">
      <alignment horizontal="left"/>
    </xf>
    <xf numFmtId="0" fontId="5" fillId="0" borderId="9" xfId="0" applyFont="1" applyFill="1" applyBorder="1"/>
    <xf numFmtId="9" fontId="5" fillId="0" borderId="9" xfId="2" applyFont="1" applyFill="1" applyBorder="1"/>
    <xf numFmtId="0" fontId="5" fillId="0" borderId="23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/>
    </xf>
    <xf numFmtId="0" fontId="0" fillId="2" borderId="0" xfId="0" applyFill="1" applyBorder="1"/>
    <xf numFmtId="0" fontId="26" fillId="2" borderId="15" xfId="0" applyFont="1" applyFill="1" applyBorder="1" applyAlignment="1">
      <alignment horizontal="left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left" vertical="center"/>
    </xf>
    <xf numFmtId="0" fontId="28" fillId="2" borderId="0" xfId="0" applyFont="1" applyFill="1"/>
    <xf numFmtId="10" fontId="0" fillId="0" borderId="0" xfId="2" applyNumberFormat="1" applyFont="1" applyFill="1"/>
    <xf numFmtId="165" fontId="5" fillId="3" borderId="9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left"/>
    </xf>
    <xf numFmtId="0" fontId="14" fillId="0" borderId="0" xfId="0" applyFont="1" applyFill="1" applyBorder="1"/>
    <xf numFmtId="164" fontId="14" fillId="0" borderId="0" xfId="0" applyNumberFormat="1" applyFont="1" applyFill="1" applyBorder="1"/>
    <xf numFmtId="0" fontId="29" fillId="0" borderId="0" xfId="0" applyFont="1" applyFill="1"/>
    <xf numFmtId="0" fontId="30" fillId="0" borderId="27" xfId="0" applyFont="1" applyFill="1" applyBorder="1" applyAlignment="1">
      <alignment horizontal="left"/>
    </xf>
    <xf numFmtId="0" fontId="30" fillId="0" borderId="14" xfId="0" applyFont="1" applyFill="1" applyBorder="1"/>
    <xf numFmtId="164" fontId="30" fillId="0" borderId="14" xfId="0" applyNumberFormat="1" applyFont="1" applyFill="1" applyBorder="1"/>
    <xf numFmtId="164" fontId="30" fillId="4" borderId="28" xfId="0" applyNumberFormat="1" applyFont="1" applyFill="1" applyBorder="1"/>
    <xf numFmtId="164" fontId="15" fillId="0" borderId="8" xfId="0" applyNumberFormat="1" applyFont="1" applyFill="1" applyBorder="1"/>
    <xf numFmtId="166" fontId="0" fillId="0" borderId="0" xfId="0" applyNumberFormat="1"/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2" borderId="8" xfId="0" applyFont="1" applyFill="1" applyBorder="1" applyAlignment="1">
      <alignment horizontal="center"/>
    </xf>
    <xf numFmtId="0" fontId="33" fillId="2" borderId="7" xfId="3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2" fillId="2" borderId="8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left"/>
    </xf>
    <xf numFmtId="0" fontId="11" fillId="5" borderId="12" xfId="0" applyFont="1" applyFill="1" applyBorder="1" applyAlignment="1">
      <alignment horizontal="left"/>
    </xf>
    <xf numFmtId="0" fontId="11" fillId="5" borderId="22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left"/>
    </xf>
    <xf numFmtId="0" fontId="11" fillId="5" borderId="18" xfId="0" applyFont="1" applyFill="1" applyBorder="1" applyAlignment="1">
      <alignment horizontal="left"/>
    </xf>
    <xf numFmtId="0" fontId="11" fillId="5" borderId="17" xfId="0" applyFont="1" applyFill="1" applyBorder="1" applyAlignment="1">
      <alignment horizontal="left"/>
    </xf>
    <xf numFmtId="0" fontId="11" fillId="5" borderId="19" xfId="0" applyFont="1" applyFill="1" applyBorder="1" applyAlignment="1">
      <alignment horizontal="left"/>
    </xf>
    <xf numFmtId="0" fontId="11" fillId="5" borderId="7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left"/>
    </xf>
    <xf numFmtId="0" fontId="11" fillId="5" borderId="8" xfId="0" applyFont="1" applyFill="1" applyBorder="1" applyAlignment="1">
      <alignment horizontal="left"/>
    </xf>
    <xf numFmtId="0" fontId="11" fillId="5" borderId="16" xfId="0" applyFont="1" applyFill="1" applyBorder="1" applyAlignment="1">
      <alignment horizontal="left"/>
    </xf>
    <xf numFmtId="0" fontId="21" fillId="2" borderId="7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0" fillId="2" borderId="7" xfId="3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163671</xdr:colOff>
      <xdr:row>1</xdr:row>
      <xdr:rowOff>123265</xdr:rowOff>
    </xdr:from>
    <xdr:to>
      <xdr:col>11</xdr:col>
      <xdr:colOff>840443</xdr:colOff>
      <xdr:row>4</xdr:row>
      <xdr:rowOff>145677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3200" y="324971"/>
          <a:ext cx="676772" cy="728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874059</xdr:colOff>
      <xdr:row>17</xdr:row>
      <xdr:rowOff>123265</xdr:rowOff>
    </xdr:from>
    <xdr:ext cx="184731" cy="264560"/>
    <xdr:sp macro="" textlink="">
      <xdr:nvSpPr>
        <xdr:cNvPr id="3" name="TextBox 2"/>
        <xdr:cNvSpPr txBox="1"/>
      </xdr:nvSpPr>
      <xdr:spPr>
        <a:xfrm>
          <a:off x="8202706" y="3328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182880</xdr:rowOff>
        </xdr:from>
        <xdr:to>
          <xdr:col>6</xdr:col>
          <xdr:colOff>381000</xdr:colOff>
          <xdr:row>17</xdr:row>
          <xdr:rowOff>22860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182880</xdr:rowOff>
        </xdr:from>
        <xdr:to>
          <xdr:col>9</xdr:col>
          <xdr:colOff>381000</xdr:colOff>
          <xdr:row>17</xdr:row>
          <xdr:rowOff>22860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571501</xdr:colOff>
      <xdr:row>115</xdr:row>
      <xdr:rowOff>157126</xdr:rowOff>
    </xdr:from>
    <xdr:to>
      <xdr:col>11</xdr:col>
      <xdr:colOff>717178</xdr:colOff>
      <xdr:row>119</xdr:row>
      <xdr:rowOff>161784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4677" y="21515538"/>
          <a:ext cx="2342030" cy="856305"/>
        </a:xfrm>
        <a:prstGeom prst="rect">
          <a:avLst/>
        </a:prstGeom>
      </xdr:spPr>
    </xdr:pic>
    <xdr:clientData/>
  </xdr:twoCellAnchor>
  <xdr:twoCellAnchor editAs="oneCell">
    <xdr:from>
      <xdr:col>1</xdr:col>
      <xdr:colOff>369794</xdr:colOff>
      <xdr:row>115</xdr:row>
      <xdr:rowOff>84476</xdr:rowOff>
    </xdr:from>
    <xdr:to>
      <xdr:col>2</xdr:col>
      <xdr:colOff>571500</xdr:colOff>
      <xdr:row>119</xdr:row>
      <xdr:rowOff>93441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7882" y="19134476"/>
          <a:ext cx="2151530" cy="860612"/>
        </a:xfrm>
        <a:prstGeom prst="rect">
          <a:avLst/>
        </a:prstGeom>
      </xdr:spPr>
    </xdr:pic>
    <xdr:clientData/>
  </xdr:twoCellAnchor>
  <xdr:twoCellAnchor editAs="oneCell">
    <xdr:from>
      <xdr:col>1</xdr:col>
      <xdr:colOff>235323</xdr:colOff>
      <xdr:row>1</xdr:row>
      <xdr:rowOff>156882</xdr:rowOff>
    </xdr:from>
    <xdr:to>
      <xdr:col>1</xdr:col>
      <xdr:colOff>1860176</xdr:colOff>
      <xdr:row>4</xdr:row>
      <xdr:rowOff>185105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3411" y="358588"/>
          <a:ext cx="1624853" cy="734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829238</xdr:colOff>
      <xdr:row>1</xdr:row>
      <xdr:rowOff>145676</xdr:rowOff>
    </xdr:from>
    <xdr:to>
      <xdr:col>11</xdr:col>
      <xdr:colOff>484056</xdr:colOff>
      <xdr:row>5</xdr:row>
      <xdr:rowOff>59623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5463" y="345701"/>
          <a:ext cx="750193" cy="82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238129</xdr:colOff>
      <xdr:row>1</xdr:row>
      <xdr:rowOff>190499</xdr:rowOff>
    </xdr:from>
    <xdr:to>
      <xdr:col>2</xdr:col>
      <xdr:colOff>582706</xdr:colOff>
      <xdr:row>4</xdr:row>
      <xdr:rowOff>156881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9" y="390524"/>
          <a:ext cx="2297202" cy="652182"/>
        </a:xfrm>
        <a:prstGeom prst="rect">
          <a:avLst/>
        </a:prstGeom>
      </xdr:spPr>
    </xdr:pic>
    <xdr:clientData/>
  </xdr:twoCellAnchor>
  <xdr:oneCellAnchor>
    <xdr:from>
      <xdr:col>6</xdr:col>
      <xdr:colOff>874059</xdr:colOff>
      <xdr:row>17</xdr:row>
      <xdr:rowOff>123265</xdr:rowOff>
    </xdr:from>
    <xdr:ext cx="184731" cy="264560"/>
    <xdr:sp macro="" textlink="">
      <xdr:nvSpPr>
        <xdr:cNvPr id="4" name="TextBox 3"/>
        <xdr:cNvSpPr txBox="1"/>
      </xdr:nvSpPr>
      <xdr:spPr>
        <a:xfrm>
          <a:off x="8198784" y="3361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182880</xdr:rowOff>
        </xdr:from>
        <xdr:to>
          <xdr:col>6</xdr:col>
          <xdr:colOff>381000</xdr:colOff>
          <xdr:row>17</xdr:row>
          <xdr:rowOff>22860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182880</xdr:rowOff>
        </xdr:from>
        <xdr:to>
          <xdr:col>9</xdr:col>
          <xdr:colOff>381000</xdr:colOff>
          <xdr:row>17</xdr:row>
          <xdr:rowOff>22860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403412</xdr:colOff>
      <xdr:row>112</xdr:row>
      <xdr:rowOff>11449</xdr:rowOff>
    </xdr:from>
    <xdr:to>
      <xdr:col>11</xdr:col>
      <xdr:colOff>549089</xdr:colOff>
      <xdr:row>116</xdr:row>
      <xdr:rowOff>105754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14262" y="20909299"/>
          <a:ext cx="2336427" cy="856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akron.edu/cpspe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akron.edu/research/ora/index.dot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121"/>
  <sheetViews>
    <sheetView tabSelected="1" zoomScale="85" zoomScaleNormal="85" workbookViewId="0">
      <selection activeCell="B1" sqref="B1"/>
    </sheetView>
  </sheetViews>
  <sheetFormatPr defaultColWidth="9.109375" defaultRowHeight="14.4" outlineLevelRow="1" x14ac:dyDescent="0.3"/>
  <cols>
    <col min="1" max="1" width="2.5546875" style="10" customWidth="1"/>
    <col min="2" max="2" width="29.33203125" style="34" customWidth="1"/>
    <col min="3" max="3" width="34.33203125" style="11" customWidth="1"/>
    <col min="4" max="6" width="14.5546875" style="11" customWidth="1"/>
    <col min="7" max="9" width="16.44140625" style="11" customWidth="1"/>
    <col min="10" max="11" width="16.44140625" style="12" customWidth="1"/>
    <col min="12" max="12" width="16.44140625" style="35" customWidth="1"/>
    <col min="13" max="13" width="9.109375" style="10"/>
    <col min="14" max="21" width="0" style="10" hidden="1" customWidth="1"/>
    <col min="22" max="16384" width="9.109375" style="10"/>
  </cols>
  <sheetData>
    <row r="1" spans="2:21" ht="15.75" thickBot="1" x14ac:dyDescent="0.3"/>
    <row r="2" spans="2:21" ht="18.75" customHeight="1" x14ac:dyDescent="0.3">
      <c r="B2" s="144" t="s">
        <v>65</v>
      </c>
      <c r="C2" s="145"/>
      <c r="D2" s="145"/>
      <c r="E2" s="145"/>
      <c r="F2" s="145"/>
      <c r="G2" s="145"/>
      <c r="H2" s="145"/>
      <c r="I2" s="145"/>
      <c r="J2" s="145"/>
      <c r="K2" s="145"/>
      <c r="L2" s="146"/>
    </row>
    <row r="3" spans="2:21" ht="18.75" customHeight="1" x14ac:dyDescent="0.3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9"/>
    </row>
    <row r="4" spans="2:21" ht="18.75" customHeight="1" x14ac:dyDescent="0.3"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9"/>
    </row>
    <row r="5" spans="2:21" ht="18.75" customHeight="1" x14ac:dyDescent="0.3"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9"/>
    </row>
    <row r="6" spans="2:21" ht="13.5" customHeight="1" outlineLevel="1" thickBot="1" x14ac:dyDescent="0.3">
      <c r="B6" s="160" t="s">
        <v>76</v>
      </c>
      <c r="C6" s="161"/>
      <c r="D6" s="161"/>
      <c r="E6" s="161"/>
      <c r="F6" s="161"/>
      <c r="G6" s="161"/>
      <c r="H6" s="161"/>
      <c r="I6" s="161"/>
      <c r="J6" s="161"/>
      <c r="K6" s="161"/>
      <c r="L6" s="162"/>
    </row>
    <row r="7" spans="2:21" ht="18.75" x14ac:dyDescent="0.3">
      <c r="B7" s="164" t="s">
        <v>51</v>
      </c>
      <c r="C7" s="165"/>
      <c r="D7" s="165"/>
      <c r="E7" s="165"/>
      <c r="F7" s="165"/>
      <c r="G7" s="165"/>
      <c r="H7" s="165"/>
      <c r="I7" s="165"/>
      <c r="J7" s="165"/>
      <c r="K7" s="165"/>
      <c r="L7" s="166"/>
    </row>
    <row r="8" spans="2:21" ht="9" customHeight="1" x14ac:dyDescent="0.3">
      <c r="B8" s="104"/>
      <c r="C8" s="106"/>
      <c r="D8" s="106"/>
      <c r="E8" s="106"/>
      <c r="F8" s="106"/>
      <c r="G8" s="106"/>
      <c r="H8" s="106"/>
      <c r="I8" s="106"/>
      <c r="J8" s="106"/>
      <c r="K8" s="106"/>
      <c r="L8" s="105"/>
    </row>
    <row r="9" spans="2:21" ht="15" x14ac:dyDescent="0.25">
      <c r="B9" s="59" t="s">
        <v>0</v>
      </c>
      <c r="C9" s="159"/>
      <c r="D9" s="159"/>
      <c r="E9" s="159"/>
      <c r="F9" s="159"/>
      <c r="G9" s="159"/>
      <c r="H9" s="159"/>
      <c r="I9" s="159"/>
      <c r="J9" s="159"/>
      <c r="K9" s="159"/>
      <c r="L9" s="58"/>
    </row>
    <row r="10" spans="2:21" s="9" customFormat="1" ht="8.25" customHeight="1" x14ac:dyDescent="0.25">
      <c r="B10" s="57"/>
      <c r="C10" s="14"/>
      <c r="D10" s="14"/>
      <c r="E10" s="14"/>
      <c r="F10" s="14"/>
      <c r="G10" s="14"/>
      <c r="H10" s="14"/>
      <c r="I10" s="14"/>
      <c r="J10" s="14"/>
      <c r="K10" s="14"/>
      <c r="L10" s="58"/>
    </row>
    <row r="11" spans="2:21" ht="15" x14ac:dyDescent="0.25">
      <c r="B11" s="59" t="s">
        <v>1</v>
      </c>
      <c r="C11" s="159"/>
      <c r="D11" s="159"/>
      <c r="E11" s="159"/>
      <c r="F11" s="159"/>
      <c r="G11" s="159"/>
      <c r="H11" s="159"/>
      <c r="I11" s="159"/>
      <c r="J11" s="159"/>
      <c r="K11" s="159"/>
      <c r="L11" s="58"/>
    </row>
    <row r="12" spans="2:21" s="9" customFormat="1" ht="8.25" customHeight="1" x14ac:dyDescent="0.25">
      <c r="B12" s="57"/>
      <c r="C12" s="14"/>
      <c r="D12" s="14"/>
      <c r="E12" s="14"/>
      <c r="F12" s="14"/>
      <c r="G12" s="14"/>
      <c r="H12" s="14"/>
      <c r="I12" s="14"/>
      <c r="J12" s="14"/>
      <c r="K12" s="14"/>
      <c r="L12" s="58"/>
    </row>
    <row r="13" spans="2:21" ht="15" x14ac:dyDescent="0.25">
      <c r="B13" s="59" t="s">
        <v>61</v>
      </c>
      <c r="C13" s="159"/>
      <c r="D13" s="159"/>
      <c r="E13" s="159"/>
      <c r="F13" s="159"/>
      <c r="G13" s="159"/>
      <c r="H13" s="159"/>
      <c r="I13" s="159"/>
      <c r="J13" s="159"/>
      <c r="K13" s="159"/>
      <c r="L13" s="58"/>
    </row>
    <row r="14" spans="2:21" ht="15" x14ac:dyDescent="0.25">
      <c r="B14" s="100" t="s">
        <v>62</v>
      </c>
      <c r="C14" s="14"/>
      <c r="D14" s="14"/>
      <c r="E14" s="14"/>
      <c r="F14" s="14"/>
      <c r="G14" s="14"/>
      <c r="H14" s="14"/>
      <c r="I14" s="14"/>
      <c r="J14" s="14"/>
      <c r="K14" s="14"/>
      <c r="L14" s="58"/>
    </row>
    <row r="15" spans="2:21" ht="15" x14ac:dyDescent="0.25">
      <c r="B15" s="57"/>
      <c r="C15" s="13" t="s">
        <v>83</v>
      </c>
      <c r="D15" s="15"/>
      <c r="E15" s="16"/>
      <c r="F15" s="13" t="s">
        <v>3</v>
      </c>
      <c r="G15" s="17"/>
      <c r="H15" s="15"/>
      <c r="J15" s="13" t="s">
        <v>82</v>
      </c>
      <c r="K15" s="22"/>
      <c r="L15" s="58"/>
      <c r="T15" s="10" t="s">
        <v>69</v>
      </c>
      <c r="U15" s="10" t="s">
        <v>71</v>
      </c>
    </row>
    <row r="16" spans="2:21" ht="15" x14ac:dyDescent="0.25">
      <c r="B16" s="57"/>
      <c r="G16" s="113" t="s">
        <v>4</v>
      </c>
      <c r="H16" s="113" t="s">
        <v>5</v>
      </c>
      <c r="J16" s="11"/>
      <c r="K16" s="11"/>
      <c r="L16" s="58"/>
      <c r="T16" s="10" t="s">
        <v>70</v>
      </c>
      <c r="U16" s="10" t="s">
        <v>72</v>
      </c>
    </row>
    <row r="17" spans="2:22" ht="15" x14ac:dyDescent="0.25">
      <c r="B17" s="57"/>
      <c r="C17" s="13" t="s">
        <v>67</v>
      </c>
      <c r="D17" s="22"/>
      <c r="F17" s="11" t="s">
        <v>68</v>
      </c>
      <c r="G17" s="114"/>
      <c r="H17" s="113"/>
      <c r="I17" s="124" t="s">
        <v>74</v>
      </c>
      <c r="J17" s="114"/>
      <c r="K17" s="11"/>
      <c r="L17" s="58"/>
    </row>
    <row r="18" spans="2:22" ht="15" x14ac:dyDescent="0.25">
      <c r="B18" s="60"/>
      <c r="C18" s="36"/>
      <c r="D18" s="36"/>
      <c r="E18" s="36"/>
      <c r="F18" s="36"/>
      <c r="G18" s="37"/>
      <c r="H18" s="36"/>
      <c r="I18" s="37"/>
      <c r="J18" s="36"/>
      <c r="K18" s="36"/>
      <c r="L18" s="61"/>
    </row>
    <row r="19" spans="2:22" ht="18.75" outlineLevel="1" x14ac:dyDescent="0.3">
      <c r="B19" s="156" t="s">
        <v>66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8"/>
    </row>
    <row r="20" spans="2:22" ht="15" outlineLevel="1" x14ac:dyDescent="0.25">
      <c r="B20" s="62"/>
      <c r="C20" s="38" t="s">
        <v>7</v>
      </c>
      <c r="D20" s="21">
        <v>0</v>
      </c>
      <c r="E20" s="39"/>
      <c r="F20" s="38" t="s">
        <v>6</v>
      </c>
      <c r="G20" s="21">
        <v>0</v>
      </c>
      <c r="H20" s="39"/>
      <c r="I20" s="39"/>
      <c r="J20" s="39"/>
      <c r="K20" s="39"/>
      <c r="L20" s="56"/>
    </row>
    <row r="21" spans="2:22" ht="15" outlineLevel="1" x14ac:dyDescent="0.25">
      <c r="B21" s="57"/>
      <c r="C21" s="13" t="s">
        <v>20</v>
      </c>
      <c r="D21" s="22">
        <v>0</v>
      </c>
      <c r="F21" s="13" t="s">
        <v>50</v>
      </c>
      <c r="G21" s="132">
        <v>0.52</v>
      </c>
      <c r="J21" s="11"/>
      <c r="K21" s="11"/>
      <c r="L21" s="58"/>
    </row>
    <row r="22" spans="2:22" ht="15" outlineLevel="1" x14ac:dyDescent="0.25">
      <c r="B22" s="57"/>
      <c r="C22" s="13" t="s">
        <v>28</v>
      </c>
      <c r="D22" s="23">
        <v>0</v>
      </c>
      <c r="F22" s="13"/>
      <c r="G22" s="24"/>
      <c r="J22" s="11"/>
      <c r="K22" s="11"/>
      <c r="L22" s="58"/>
    </row>
    <row r="23" spans="2:22" ht="15" outlineLevel="1" x14ac:dyDescent="0.25">
      <c r="B23" s="60"/>
      <c r="C23" s="36"/>
      <c r="D23" s="36"/>
      <c r="E23" s="36"/>
      <c r="F23" s="36"/>
      <c r="G23" s="40" t="b">
        <f>IF($D$21&gt;=1,TRUE,FALSE)</f>
        <v>0</v>
      </c>
      <c r="H23" s="40" t="b">
        <f>+IF($D$21&gt;1,TRUE,FALSE)</f>
        <v>0</v>
      </c>
      <c r="I23" s="40" t="b">
        <f>+IF($D$21&gt;2,TRUE,FALSE)</f>
        <v>0</v>
      </c>
      <c r="J23" s="40" t="b">
        <f>+IF($D$21&gt;3,TRUE,FALSE)</f>
        <v>0</v>
      </c>
      <c r="K23" s="40" t="b">
        <f>+IF($D$21&gt;4,TRUE,FALSE)</f>
        <v>0</v>
      </c>
      <c r="L23" s="61"/>
    </row>
    <row r="24" spans="2:22" ht="15" x14ac:dyDescent="0.25">
      <c r="B24" s="57"/>
      <c r="G24" s="25" t="s">
        <v>22</v>
      </c>
      <c r="H24" s="25" t="s">
        <v>23</v>
      </c>
      <c r="I24" s="25" t="s">
        <v>24</v>
      </c>
      <c r="J24" s="25" t="s">
        <v>25</v>
      </c>
      <c r="K24" s="25" t="s">
        <v>26</v>
      </c>
      <c r="L24" s="63" t="s">
        <v>27</v>
      </c>
    </row>
    <row r="25" spans="2:22" ht="18.75" x14ac:dyDescent="0.3">
      <c r="B25" s="167" t="s">
        <v>15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9"/>
    </row>
    <row r="26" spans="2:22" ht="30" x14ac:dyDescent="0.25">
      <c r="B26" s="64" t="s">
        <v>16</v>
      </c>
      <c r="C26" s="41" t="s">
        <v>17</v>
      </c>
      <c r="D26" s="41" t="s">
        <v>18</v>
      </c>
      <c r="E26" s="41" t="s">
        <v>21</v>
      </c>
      <c r="F26" s="41" t="s">
        <v>19</v>
      </c>
      <c r="G26" s="41"/>
      <c r="H26" s="41"/>
      <c r="I26" s="41"/>
      <c r="J26" s="41"/>
      <c r="K26" s="41"/>
      <c r="L26" s="65"/>
    </row>
    <row r="27" spans="2:22" ht="15" x14ac:dyDescent="0.25">
      <c r="B27" s="126" t="s">
        <v>77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8"/>
    </row>
    <row r="28" spans="2:22" ht="15" x14ac:dyDescent="0.25">
      <c r="B28" s="66"/>
      <c r="C28" s="22"/>
      <c r="D28" s="21"/>
      <c r="E28" s="26"/>
      <c r="F28" s="27">
        <f>+D28*E28</f>
        <v>0</v>
      </c>
      <c r="G28" s="27">
        <f>+IF($G$23=TRUE,F28,0)</f>
        <v>0</v>
      </c>
      <c r="H28" s="27">
        <f>+IF($H$23=TRUE,G28,0)*(1+$D$20)</f>
        <v>0</v>
      </c>
      <c r="I28" s="27">
        <f>+IF($I$23=TRUE,H28,0)*(1+$D$20)</f>
        <v>0</v>
      </c>
      <c r="J28" s="27">
        <f>+IF($J$23=TRUE,I28,0)*(1+$D$20)</f>
        <v>0</v>
      </c>
      <c r="K28" s="27">
        <f>+IF($K$23=TRUE,J28,0)*(1+$D$20)</f>
        <v>0</v>
      </c>
      <c r="L28" s="67">
        <f t="shared" ref="L28:L33" si="0">+SUM(G28:K28)</f>
        <v>0</v>
      </c>
    </row>
    <row r="29" spans="2:22" ht="15" x14ac:dyDescent="0.25">
      <c r="B29" s="118" t="s">
        <v>73</v>
      </c>
      <c r="C29" s="116"/>
      <c r="D29" s="117"/>
      <c r="E29" s="27"/>
      <c r="F29" s="27"/>
      <c r="G29" s="27">
        <f>IF(ISERROR(VLOOKUP($C28,$C$52:$K$59,5,FALSE)*G28),0,(VLOOKUP($C28,$C$52:$K$59,5,FALSE)*G28))</f>
        <v>0</v>
      </c>
      <c r="H29" s="27">
        <f>IF(ISERROR(VLOOKUP($C28,$C$52:$K$59,5,FALSE)*H28),0,(VLOOKUP($C28,$C$52:$K$59,6,FALSE)*H28))</f>
        <v>0</v>
      </c>
      <c r="I29" s="27">
        <f>IF(ISERROR(VLOOKUP($C28,$C$52:$K$59,5,FALSE)*I28),0,(VLOOKUP($C28,$C$52:$K$59,7,FALSE)*I28))</f>
        <v>0</v>
      </c>
      <c r="J29" s="27">
        <f>IF(ISERROR(VLOOKUP($C28,$C$52:$K$59,5,FALSE)*J28),0,(VLOOKUP($C28,$C$52:$K$59,8,FALSE)*J28))</f>
        <v>0</v>
      </c>
      <c r="K29" s="27">
        <f>IF(ISERROR(VLOOKUP($C28,$C$52:$K$59,5,FALSE)*K28),0,(VLOOKUP($C28,$C$52:$K$59,9,FALSE)*K28))</f>
        <v>0</v>
      </c>
      <c r="L29" s="67">
        <f t="shared" si="0"/>
        <v>0</v>
      </c>
      <c r="V29" s="131"/>
    </row>
    <row r="30" spans="2:22" ht="15" x14ac:dyDescent="0.25">
      <c r="B30" s="66"/>
      <c r="C30" s="22"/>
      <c r="D30" s="21"/>
      <c r="E30" s="26"/>
      <c r="F30" s="27">
        <f>+D30*E30</f>
        <v>0</v>
      </c>
      <c r="G30" s="27">
        <f>+IF($G$23=TRUE,F30,0)</f>
        <v>0</v>
      </c>
      <c r="H30" s="27">
        <f>+IF($H$23=TRUE,G30,0)*(1+$D$20)</f>
        <v>0</v>
      </c>
      <c r="I30" s="27">
        <f>+IF($I$23=TRUE,H30,0)*(1+$D$20)</f>
        <v>0</v>
      </c>
      <c r="J30" s="27">
        <f>+IF($J$23=TRUE,I30,0)*(1+$D$20)</f>
        <v>0</v>
      </c>
      <c r="K30" s="27">
        <f>+IF($K$23=TRUE,J30,0)*(1+$D$20)</f>
        <v>0</v>
      </c>
      <c r="L30" s="68">
        <f t="shared" si="0"/>
        <v>0</v>
      </c>
    </row>
    <row r="31" spans="2:22" ht="15" x14ac:dyDescent="0.25">
      <c r="B31" s="118" t="s">
        <v>73</v>
      </c>
      <c r="C31" s="116"/>
      <c r="D31" s="117"/>
      <c r="E31" s="27"/>
      <c r="F31" s="27"/>
      <c r="G31" s="27">
        <f>IF(ISERROR(VLOOKUP($C30,$C$52:$K$59,5,FALSE)*G30),0,(VLOOKUP($C30,$C$52:$K$59,5,FALSE)*G30))</f>
        <v>0</v>
      </c>
      <c r="H31" s="27">
        <f>IF(ISERROR(VLOOKUP($C30,$C$52:$K$59,5,FALSE)*H30),0,(VLOOKUP($C30,$C$52:$K$59,6,FALSE)*H30))</f>
        <v>0</v>
      </c>
      <c r="I31" s="27">
        <f>IF(ISERROR(VLOOKUP($C30,$C$52:$K$59,5,FALSE)*I30),0,(VLOOKUP($C30,$C$52:$K$59,7,FALSE)*I30))</f>
        <v>0</v>
      </c>
      <c r="J31" s="27">
        <f>IF(ISERROR(VLOOKUP($C30,$C$52:$K$59,5,FALSE)*J30),0,(VLOOKUP($C30,$C$52:$K$59,8,FALSE)*J30))</f>
        <v>0</v>
      </c>
      <c r="K31" s="27">
        <f>IF(ISERROR(VLOOKUP($C30,$C$52:$K$59,5,FALSE)*K30),0,(VLOOKUP($C30,$C$52:$K$59,9,FALSE)*K30))</f>
        <v>0</v>
      </c>
      <c r="L31" s="67">
        <f t="shared" si="0"/>
        <v>0</v>
      </c>
    </row>
    <row r="32" spans="2:22" x14ac:dyDescent="0.3">
      <c r="B32" s="66"/>
      <c r="C32" s="22"/>
      <c r="D32" s="21"/>
      <c r="E32" s="26"/>
      <c r="F32" s="27">
        <f>+D32*E32</f>
        <v>0</v>
      </c>
      <c r="G32" s="27">
        <f>+IF($G$23=TRUE,F32,0)</f>
        <v>0</v>
      </c>
      <c r="H32" s="27">
        <f>+IF($H$23=TRUE,G32,0)*(1+$D$20)</f>
        <v>0</v>
      </c>
      <c r="I32" s="27">
        <f>+IF($I$23=TRUE,H32,0)*(1+$D$20)</f>
        <v>0</v>
      </c>
      <c r="J32" s="27">
        <f>+IF($J$23=TRUE,I32,0)*(1+$D$20)</f>
        <v>0</v>
      </c>
      <c r="K32" s="27">
        <f>+IF($K$23=TRUE,J32,0)*(1+$D$20)</f>
        <v>0</v>
      </c>
      <c r="L32" s="68">
        <f t="shared" si="0"/>
        <v>0</v>
      </c>
    </row>
    <row r="33" spans="2:14" x14ac:dyDescent="0.3">
      <c r="B33" s="118" t="s">
        <v>73</v>
      </c>
      <c r="C33" s="116"/>
      <c r="D33" s="117"/>
      <c r="E33" s="27"/>
      <c r="F33" s="27"/>
      <c r="G33" s="27">
        <f>IF(ISERROR(VLOOKUP($C32,$C$52:$K$59,5,FALSE)*G32),0,(VLOOKUP($C32,$C$52:$K$59,5,FALSE)*G32))</f>
        <v>0</v>
      </c>
      <c r="H33" s="27">
        <f>IF(ISERROR(VLOOKUP($C32,$C$52:$K$59,5,FALSE)*H32),0,(VLOOKUP($C32,$C$52:$K$59,6,FALSE)*H32))</f>
        <v>0</v>
      </c>
      <c r="I33" s="27">
        <f>IF(ISERROR(VLOOKUP($C32,$C$52:$K$59,5,FALSE)*I32),0,(VLOOKUP($C32,$C$52:$K$59,7,FALSE)*I32))</f>
        <v>0</v>
      </c>
      <c r="J33" s="27">
        <f>IF(ISERROR(VLOOKUP($C32,$C$52:$K$59,5,FALSE)*J32),0,(VLOOKUP($C32,$C$52:$K$59,8,FALSE)*J32))</f>
        <v>0</v>
      </c>
      <c r="K33" s="27">
        <f>IF(ISERROR(VLOOKUP($C32,$C$52:$K$59,5,FALSE)*K32),0,(VLOOKUP($C32,$C$52:$K$59,9,FALSE)*K32))</f>
        <v>0</v>
      </c>
      <c r="L33" s="67">
        <f t="shared" si="0"/>
        <v>0</v>
      </c>
    </row>
    <row r="34" spans="2:14" x14ac:dyDescent="0.3">
      <c r="B34" s="129" t="s">
        <v>79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8"/>
    </row>
    <row r="35" spans="2:14" x14ac:dyDescent="0.3">
      <c r="B35" s="66"/>
      <c r="C35" s="22"/>
      <c r="D35" s="21"/>
      <c r="E35" s="26"/>
      <c r="F35" s="27">
        <f>+D35*E35</f>
        <v>0</v>
      </c>
      <c r="G35" s="27">
        <f>+IF($G$23=TRUE,F35,0)</f>
        <v>0</v>
      </c>
      <c r="H35" s="27">
        <f>+IF($H$23=TRUE,G35,0)*(1+$D$20)</f>
        <v>0</v>
      </c>
      <c r="I35" s="27">
        <f>+IF($I$23=TRUE,H35,0)*(1+$D$20)</f>
        <v>0</v>
      </c>
      <c r="J35" s="27">
        <f>+IF($J$23=TRUE,I35,0)*(1+$D$20)</f>
        <v>0</v>
      </c>
      <c r="K35" s="27">
        <f>+IF($K$23=TRUE,J35,0)*(1+$D$20)</f>
        <v>0</v>
      </c>
      <c r="L35" s="68">
        <f t="shared" ref="L35:L40" si="1">+SUM(G35:K35)</f>
        <v>0</v>
      </c>
    </row>
    <row r="36" spans="2:14" x14ac:dyDescent="0.3">
      <c r="B36" s="118" t="s">
        <v>73</v>
      </c>
      <c r="C36" s="116"/>
      <c r="D36" s="117"/>
      <c r="E36" s="27"/>
      <c r="F36" s="27"/>
      <c r="G36" s="27">
        <f>IF(ISERROR(VLOOKUP($C35,$C$52:$K$59,5,FALSE)*G35),0,(VLOOKUP($C35,$C$52:$K$59,5,FALSE)*G35))</f>
        <v>0</v>
      </c>
      <c r="H36" s="27">
        <f>IF(ISERROR(VLOOKUP($C35,$C$52:$K$59,5,FALSE)*H35),0,(VLOOKUP($C35,$C$52:$K$59,6,FALSE)*H35))</f>
        <v>0</v>
      </c>
      <c r="I36" s="27">
        <f>IF(ISERROR(VLOOKUP($C35,$C$52:$K$59,5,FALSE)*I35),0,(VLOOKUP($C35,$C$52:$K$59,7,FALSE)*I35))</f>
        <v>0</v>
      </c>
      <c r="J36" s="27">
        <f>IF(ISERROR(VLOOKUP($C35,$C$52:$K$59,5,FALSE)*J35),0,(VLOOKUP($C35,$C$52:$K$59,8,FALSE)*J35))</f>
        <v>0</v>
      </c>
      <c r="K36" s="27">
        <f>IF(ISERROR(VLOOKUP($C35,$C$52:$K$59,5,FALSE)*K35),0,(VLOOKUP($C35,$C$52:$K$59,9,FALSE)*K35))</f>
        <v>0</v>
      </c>
      <c r="L36" s="67">
        <f t="shared" si="1"/>
        <v>0</v>
      </c>
    </row>
    <row r="37" spans="2:14" x14ac:dyDescent="0.3">
      <c r="B37" s="66"/>
      <c r="C37" s="22"/>
      <c r="D37" s="21"/>
      <c r="E37" s="26"/>
      <c r="F37" s="27">
        <f>+D37*E37</f>
        <v>0</v>
      </c>
      <c r="G37" s="27">
        <f>+IF($G$23=TRUE,F37,0)</f>
        <v>0</v>
      </c>
      <c r="H37" s="27">
        <f>+IF($H$23=TRUE,G37,0)*(1+$D$20)</f>
        <v>0</v>
      </c>
      <c r="I37" s="27">
        <f>+IF($I$23=TRUE,H37,0)*(1+$D$20)</f>
        <v>0</v>
      </c>
      <c r="J37" s="27">
        <f>+IF($J$23=TRUE,I37,0)*(1+$D$20)</f>
        <v>0</v>
      </c>
      <c r="K37" s="27">
        <f>+IF($K$23=TRUE,J37,0)*(1+$D$20)</f>
        <v>0</v>
      </c>
      <c r="L37" s="68">
        <f t="shared" si="1"/>
        <v>0</v>
      </c>
    </row>
    <row r="38" spans="2:14" x14ac:dyDescent="0.3">
      <c r="B38" s="118" t="s">
        <v>73</v>
      </c>
      <c r="C38" s="116"/>
      <c r="D38" s="117"/>
      <c r="E38" s="27"/>
      <c r="F38" s="27"/>
      <c r="G38" s="27">
        <f>IF(ISERROR(VLOOKUP($C37,$C$52:$K$59,5,FALSE)*G37),0,(VLOOKUP($C37,$C$52:$K$59,5,FALSE)*G37))</f>
        <v>0</v>
      </c>
      <c r="H38" s="27">
        <f>IF(ISERROR(VLOOKUP($C37,$C$52:$K$59,5,FALSE)*H37),0,(VLOOKUP($C37,$C$52:$K$59,6,FALSE)*H37))</f>
        <v>0</v>
      </c>
      <c r="I38" s="27">
        <f>IF(ISERROR(VLOOKUP($C37,$C$52:$K$59,5,FALSE)*I37),0,(VLOOKUP($C37,$C$52:$K$59,7,FALSE)*I37))</f>
        <v>0</v>
      </c>
      <c r="J38" s="27">
        <f>IF(ISERROR(VLOOKUP($C37,$C$52:$K$59,5,FALSE)*J37),0,(VLOOKUP($C37,$C$52:$K$59,8,FALSE)*J37))</f>
        <v>0</v>
      </c>
      <c r="K38" s="27">
        <f>IF(ISERROR(VLOOKUP($C37,$C$52:$K$59,5,FALSE)*K37),0,(VLOOKUP($C37,$C$52:$K$59,9,FALSE)*K37))</f>
        <v>0</v>
      </c>
      <c r="L38" s="67">
        <f t="shared" si="1"/>
        <v>0</v>
      </c>
    </row>
    <row r="39" spans="2:14" x14ac:dyDescent="0.3">
      <c r="B39" s="66"/>
      <c r="C39" s="22"/>
      <c r="D39" s="21"/>
      <c r="E39" s="26"/>
      <c r="F39" s="27">
        <f>+D39*E39</f>
        <v>0</v>
      </c>
      <c r="G39" s="27">
        <f>+IF($G$23=TRUE,F39,0)</f>
        <v>0</v>
      </c>
      <c r="H39" s="27">
        <f>+IF($H$23=TRUE,G39,0)*(1+$D$20)</f>
        <v>0</v>
      </c>
      <c r="I39" s="27">
        <f>+IF($I$23=TRUE,H39,0)*(1+$D$20)</f>
        <v>0</v>
      </c>
      <c r="J39" s="27">
        <f>+IF($J$23=TRUE,I39,0)*(1+$D$20)</f>
        <v>0</v>
      </c>
      <c r="K39" s="27">
        <f>+IF($K$23=TRUE,J39,0)*(1+$D$20)</f>
        <v>0</v>
      </c>
      <c r="L39" s="68">
        <f t="shared" si="1"/>
        <v>0</v>
      </c>
    </row>
    <row r="40" spans="2:14" x14ac:dyDescent="0.3">
      <c r="B40" s="118" t="s">
        <v>73</v>
      </c>
      <c r="C40" s="116"/>
      <c r="D40" s="117"/>
      <c r="E40" s="27"/>
      <c r="F40" s="27"/>
      <c r="G40" s="27">
        <f>IF(ISERROR(VLOOKUP($C39,$C$52:$K$59,5,FALSE)*G39),0,(VLOOKUP($C39,$C$52:$K$59,5,FALSE)*G39))</f>
        <v>0</v>
      </c>
      <c r="H40" s="27">
        <f>IF(ISERROR(VLOOKUP($C39,$C$52:$K$59,5,FALSE)*H39),0,(VLOOKUP($C39,$C$52:$K$59,6,FALSE)*H39))</f>
        <v>0</v>
      </c>
      <c r="I40" s="27">
        <f>IF(ISERROR(VLOOKUP($C39,$C$52:$K$59,5,FALSE)*I39),0,(VLOOKUP($C39,$C$52:$K$59,7,FALSE)*I39))</f>
        <v>0</v>
      </c>
      <c r="J40" s="27">
        <f>IF(ISERROR(VLOOKUP($C39,$C$52:$K$59,5,FALSE)*J39),0,(VLOOKUP($C39,$C$52:$K$59,8,FALSE)*J39))</f>
        <v>0</v>
      </c>
      <c r="K40" s="27">
        <f>IF(ISERROR(VLOOKUP($C39,$C$52:$K$59,5,FALSE)*K39),0,(VLOOKUP($C39,$C$52:$K$59,9,FALSE)*K39))</f>
        <v>0</v>
      </c>
      <c r="L40" s="67">
        <f t="shared" si="1"/>
        <v>0</v>
      </c>
      <c r="N40" s="131" t="e">
        <f>+J40/J39</f>
        <v>#DIV/0!</v>
      </c>
    </row>
    <row r="41" spans="2:14" x14ac:dyDescent="0.3">
      <c r="B41" s="129" t="s">
        <v>78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8"/>
      <c r="M41" s="130"/>
    </row>
    <row r="42" spans="2:14" x14ac:dyDescent="0.3">
      <c r="B42" s="66"/>
      <c r="C42" s="22"/>
      <c r="D42" s="21"/>
      <c r="E42" s="26"/>
      <c r="F42" s="27">
        <f>+D42*E42</f>
        <v>0</v>
      </c>
      <c r="G42" s="27">
        <f>+IF($G$23=TRUE,F42,0)</f>
        <v>0</v>
      </c>
      <c r="H42" s="27">
        <f>+IF($H$23=TRUE,G42,0)*(1+$D$20)</f>
        <v>0</v>
      </c>
      <c r="I42" s="27">
        <f>+IF($I$23=TRUE,H42,0)*(1+$D$20)</f>
        <v>0</v>
      </c>
      <c r="J42" s="27">
        <f>+IF($J$23=TRUE,I42,0)*(1+$D$20)</f>
        <v>0</v>
      </c>
      <c r="K42" s="27">
        <f>+IF($K$23=TRUE,J42,0)*(1+$D$20)</f>
        <v>0</v>
      </c>
      <c r="L42" s="68">
        <f t="shared" ref="L42:L47" si="2">+SUM(G42:K42)</f>
        <v>0</v>
      </c>
    </row>
    <row r="43" spans="2:14" x14ac:dyDescent="0.3">
      <c r="B43" s="118" t="s">
        <v>73</v>
      </c>
      <c r="C43" s="116"/>
      <c r="D43" s="117"/>
      <c r="E43" s="27"/>
      <c r="F43" s="27"/>
      <c r="G43" s="27">
        <f>IF(ISERROR(VLOOKUP($C42,$C$52:$K$59,5,FALSE)*G42),0,(VLOOKUP($C42,$C$52:$K$59,5,FALSE)*G42))</f>
        <v>0</v>
      </c>
      <c r="H43" s="27">
        <f>IF(ISERROR(VLOOKUP($C42,$C$52:$K$59,5,FALSE)*H42),0,(VLOOKUP($C42,$C$52:$K$59,6,FALSE)*H42))</f>
        <v>0</v>
      </c>
      <c r="I43" s="27">
        <f>IF(ISERROR(VLOOKUP($C42,$C$52:$K$59,5,FALSE)*I42),0,(VLOOKUP($C42,$C$52:$K$59,7,FALSE)*I42))</f>
        <v>0</v>
      </c>
      <c r="J43" s="27">
        <f>IF(ISERROR(VLOOKUP($C42,$C$52:$K$59,5,FALSE)*J42),0,(VLOOKUP($C42,$C$52:$K$59,8,FALSE)*J42))</f>
        <v>0</v>
      </c>
      <c r="K43" s="27">
        <f>IF(ISERROR(VLOOKUP($C42,$C$52:$K$59,5,FALSE)*K42),0,(VLOOKUP($C42,$C$52:$K$59,9,FALSE)*K42))</f>
        <v>0</v>
      </c>
      <c r="L43" s="67">
        <f t="shared" si="2"/>
        <v>0</v>
      </c>
    </row>
    <row r="44" spans="2:14" x14ac:dyDescent="0.3">
      <c r="B44" s="66"/>
      <c r="C44" s="22"/>
      <c r="D44" s="21"/>
      <c r="E44" s="26"/>
      <c r="F44" s="27">
        <f>+D44*E44</f>
        <v>0</v>
      </c>
      <c r="G44" s="27">
        <f>+IF($G$23=TRUE,F44,0)</f>
        <v>0</v>
      </c>
      <c r="H44" s="27">
        <f>+IF($H$23=TRUE,G44,0)*(1+$D$20)</f>
        <v>0</v>
      </c>
      <c r="I44" s="27">
        <f>+IF($I$23=TRUE,H44,0)*(1+$D$20)</f>
        <v>0</v>
      </c>
      <c r="J44" s="27">
        <f>+IF($J$23=TRUE,I44,0)*(1+$D$20)</f>
        <v>0</v>
      </c>
      <c r="K44" s="27">
        <f>+IF($K$23=TRUE,J44,0)*(1+$D$20)</f>
        <v>0</v>
      </c>
      <c r="L44" s="68">
        <f t="shared" si="2"/>
        <v>0</v>
      </c>
    </row>
    <row r="45" spans="2:14" x14ac:dyDescent="0.3">
      <c r="B45" s="118" t="s">
        <v>73</v>
      </c>
      <c r="C45" s="116"/>
      <c r="D45" s="117"/>
      <c r="E45" s="27"/>
      <c r="F45" s="27"/>
      <c r="G45" s="27">
        <f>IF(ISERROR(VLOOKUP($C44,$C$52:$K$59,5,FALSE)*G44),0,(VLOOKUP($C44,$C$52:$K$59,5,FALSE)*G44))</f>
        <v>0</v>
      </c>
      <c r="H45" s="27">
        <f>IF(ISERROR(VLOOKUP($C44,$C$52:$K$59,5,FALSE)*H44),0,(VLOOKUP($C44,$C$52:$K$59,6,FALSE)*H44))</f>
        <v>0</v>
      </c>
      <c r="I45" s="27">
        <f>IF(ISERROR(VLOOKUP($C44,$C$52:$K$59,5,FALSE)*I44),0,(VLOOKUP($C44,$C$52:$K$59,7,FALSE)*I44))</f>
        <v>0</v>
      </c>
      <c r="J45" s="27">
        <f>IF(ISERROR(VLOOKUP($C44,$C$52:$K$59,5,FALSE)*J44),0,(VLOOKUP($C44,$C$52:$K$59,8,FALSE)*J44))</f>
        <v>0</v>
      </c>
      <c r="K45" s="27">
        <f>IF(ISERROR(VLOOKUP($C44,$C$52:$K$59,5,FALSE)*K44),0,(VLOOKUP($C44,$C$52:$K$59,9,FALSE)*K44))</f>
        <v>0</v>
      </c>
      <c r="L45" s="67">
        <f t="shared" si="2"/>
        <v>0</v>
      </c>
    </row>
    <row r="46" spans="2:14" x14ac:dyDescent="0.3">
      <c r="B46" s="66"/>
      <c r="C46" s="22"/>
      <c r="D46" s="21"/>
      <c r="E46" s="26"/>
      <c r="F46" s="27">
        <f>+D46*E46</f>
        <v>0</v>
      </c>
      <c r="G46" s="27">
        <f>+IF($G$23=TRUE,F46,0)</f>
        <v>0</v>
      </c>
      <c r="H46" s="27">
        <f>+IF($H$23=TRUE,G46,0)*(1+$D$20)</f>
        <v>0</v>
      </c>
      <c r="I46" s="27">
        <f>+IF($I$23=TRUE,H46,0)*(1+$D$20)</f>
        <v>0</v>
      </c>
      <c r="J46" s="27">
        <f>+IF($J$23=TRUE,I46,0)*(1+$D$20)</f>
        <v>0</v>
      </c>
      <c r="K46" s="27">
        <f>+IF($K$23=TRUE,J46,0)*(1+$D$20)</f>
        <v>0</v>
      </c>
      <c r="L46" s="68">
        <f t="shared" si="2"/>
        <v>0</v>
      </c>
    </row>
    <row r="47" spans="2:14" x14ac:dyDescent="0.3">
      <c r="B47" s="118" t="s">
        <v>73</v>
      </c>
      <c r="C47" s="116"/>
      <c r="D47" s="117"/>
      <c r="E47" s="27"/>
      <c r="F47" s="27"/>
      <c r="G47" s="27">
        <f>IF(ISERROR(VLOOKUP($C46,$C$52:$K$59,5,FALSE)*G46),0,(VLOOKUP($C46,$C$52:$K$59,5,FALSE)*G46))</f>
        <v>0</v>
      </c>
      <c r="H47" s="27">
        <f>IF(ISERROR(VLOOKUP($C46,$C$52:$K$59,5,FALSE)*H46),0,(VLOOKUP($C46,$C$52:$K$59,6,FALSE)*H46))</f>
        <v>0</v>
      </c>
      <c r="I47" s="27">
        <f>IF(ISERROR(VLOOKUP($C46,$C$52:$K$59,5,FALSE)*I46),0,(VLOOKUP($C46,$C$52:$K$59,7,FALSE)*I46))</f>
        <v>0</v>
      </c>
      <c r="J47" s="27">
        <f>IF(ISERROR(VLOOKUP($C46,$C$52:$K$59,5,FALSE)*J46),0,(VLOOKUP($C46,$C$52:$K$59,8,FALSE)*J46))</f>
        <v>0</v>
      </c>
      <c r="K47" s="27">
        <f>IF(ISERROR(VLOOKUP($C46,$C$52:$K$59,5,FALSE)*K46),0,(VLOOKUP($C46,$C$52:$K$59,9,FALSE)*K46))</f>
        <v>0</v>
      </c>
      <c r="L47" s="68">
        <f t="shared" si="2"/>
        <v>0</v>
      </c>
    </row>
    <row r="48" spans="2:14" x14ac:dyDescent="0.3">
      <c r="B48" s="57"/>
      <c r="D48" s="28"/>
      <c r="G48" s="29"/>
      <c r="H48" s="29"/>
      <c r="I48" s="29"/>
      <c r="J48" s="29"/>
      <c r="K48" s="29"/>
      <c r="L48" s="69"/>
    </row>
    <row r="49" spans="2:12" s="33" customFormat="1" ht="16.2" thickBot="1" x14ac:dyDescent="0.35">
      <c r="B49" s="70" t="s">
        <v>52</v>
      </c>
      <c r="C49" s="42"/>
      <c r="D49" s="43"/>
      <c r="E49" s="42"/>
      <c r="F49" s="42"/>
      <c r="G49" s="44">
        <f>+SUM(G28,G30,G32,G35,G37,G39,G42,G44,G46)</f>
        <v>0</v>
      </c>
      <c r="H49" s="44">
        <f t="shared" ref="H49:J49" si="3">+SUM(H28,H30,H32,H35,H37,H39,H42,H44,H46)</f>
        <v>0</v>
      </c>
      <c r="I49" s="44">
        <f t="shared" si="3"/>
        <v>0</v>
      </c>
      <c r="J49" s="44">
        <f t="shared" si="3"/>
        <v>0</v>
      </c>
      <c r="K49" s="44">
        <f>+SUM(K28,K30,K32,K35,K37,K39,K42,K44,K46)</f>
        <v>0</v>
      </c>
      <c r="L49" s="71">
        <f>+SUM(L28,L30,L32,L35,L37,L39,L42,L44,L46)</f>
        <v>0</v>
      </c>
    </row>
    <row r="50" spans="2:12" x14ac:dyDescent="0.3">
      <c r="B50" s="57"/>
      <c r="D50" s="28"/>
      <c r="G50" s="29"/>
      <c r="H50" s="29"/>
      <c r="I50" s="29"/>
      <c r="J50" s="29"/>
      <c r="K50" s="29"/>
      <c r="L50" s="69"/>
    </row>
    <row r="51" spans="2:12" s="33" customFormat="1" ht="15.6" x14ac:dyDescent="0.3">
      <c r="B51" s="72" t="s">
        <v>29</v>
      </c>
      <c r="C51" s="45"/>
      <c r="D51" s="45"/>
      <c r="E51" s="45"/>
      <c r="F51" s="45"/>
      <c r="G51" s="46">
        <f>+SUM(G29,G31,G33,G36,G38,G40,G43,G45,G47)</f>
        <v>0</v>
      </c>
      <c r="H51" s="46">
        <f t="shared" ref="H51:J51" si="4">+SUM(H29,H31,H33,H36,H38,H40,H43,H45,H47)</f>
        <v>0</v>
      </c>
      <c r="I51" s="46">
        <f t="shared" si="4"/>
        <v>0</v>
      </c>
      <c r="J51" s="46">
        <f t="shared" si="4"/>
        <v>0</v>
      </c>
      <c r="K51" s="46">
        <f>+SUM(K29,K31,K33,K36,K38,K40,K43,K45,K47)</f>
        <v>0</v>
      </c>
      <c r="L51" s="73">
        <f>+SUM(L29,L31,L33,L36,L38,L40,L43,L45,L47)</f>
        <v>0</v>
      </c>
    </row>
    <row r="52" spans="2:12" hidden="1" x14ac:dyDescent="0.3">
      <c r="B52" s="57"/>
      <c r="C52" s="11" t="s">
        <v>13</v>
      </c>
      <c r="G52" s="30">
        <f>+VLOOKUP($C52,'Fringe rates'!$A$4:$F$11,2,FALSE)</f>
        <v>0.32200000000000001</v>
      </c>
      <c r="H52" s="30">
        <f>+VLOOKUP($C52,'Fringe rates'!$A$4:$F$11,2,FALSE)+$D$22</f>
        <v>0.32200000000000001</v>
      </c>
      <c r="I52" s="30">
        <f t="shared" ref="I52:K59" si="5">+H52+$D$22</f>
        <v>0.32200000000000001</v>
      </c>
      <c r="J52" s="30">
        <f t="shared" si="5"/>
        <v>0.32200000000000001</v>
      </c>
      <c r="K52" s="30">
        <f t="shared" si="5"/>
        <v>0.32200000000000001</v>
      </c>
      <c r="L52" s="69"/>
    </row>
    <row r="53" spans="2:12" hidden="1" x14ac:dyDescent="0.3">
      <c r="B53" s="57"/>
      <c r="C53" s="11" t="s">
        <v>91</v>
      </c>
      <c r="G53" s="30">
        <f>+VLOOKUP($C53,'Fringe rates'!$A$4:$F$11,2,FALSE)</f>
        <v>0.371</v>
      </c>
      <c r="H53" s="30">
        <f>+VLOOKUP($C53,'Fringe rates'!$A$4:$F$11,2,FALSE)+$D$22</f>
        <v>0.371</v>
      </c>
      <c r="I53" s="30">
        <f t="shared" si="5"/>
        <v>0.371</v>
      </c>
      <c r="J53" s="30">
        <f t="shared" si="5"/>
        <v>0.371</v>
      </c>
      <c r="K53" s="30">
        <f t="shared" si="5"/>
        <v>0.371</v>
      </c>
      <c r="L53" s="69"/>
    </row>
    <row r="54" spans="2:12" hidden="1" x14ac:dyDescent="0.3">
      <c r="B54" s="57"/>
      <c r="C54" s="11" t="s">
        <v>92</v>
      </c>
      <c r="G54" s="30">
        <f>+VLOOKUP($C54,'Fringe rates'!$A$4:$F$11,2,FALSE)</f>
        <v>0.16400000000000001</v>
      </c>
      <c r="H54" s="30">
        <f>+VLOOKUP($C54,'Fringe rates'!$A$4:$F$11,2,FALSE)+$D$22</f>
        <v>0.16400000000000001</v>
      </c>
      <c r="I54" s="30">
        <f t="shared" si="5"/>
        <v>0.16400000000000001</v>
      </c>
      <c r="J54" s="30">
        <f t="shared" si="5"/>
        <v>0.16400000000000001</v>
      </c>
      <c r="K54" s="30">
        <f t="shared" si="5"/>
        <v>0.16400000000000001</v>
      </c>
      <c r="L54" s="69"/>
    </row>
    <row r="55" spans="2:12" hidden="1" x14ac:dyDescent="0.3">
      <c r="B55" s="57"/>
      <c r="C55" s="11" t="s">
        <v>9</v>
      </c>
      <c r="G55" s="30">
        <f>+VLOOKUP($C55,'Fringe rates'!$A$4:$F$11,2,FALSE)</f>
        <v>0.16400000000000001</v>
      </c>
      <c r="H55" s="30">
        <f>+VLOOKUP($C55,'Fringe rates'!$A$4:$F$11,2,FALSE)+$D$22</f>
        <v>0.16400000000000001</v>
      </c>
      <c r="I55" s="30">
        <f t="shared" si="5"/>
        <v>0.16400000000000001</v>
      </c>
      <c r="J55" s="30">
        <f t="shared" si="5"/>
        <v>0.16400000000000001</v>
      </c>
      <c r="K55" s="30">
        <f t="shared" si="5"/>
        <v>0.16400000000000001</v>
      </c>
      <c r="L55" s="69"/>
    </row>
    <row r="56" spans="2:12" hidden="1" x14ac:dyDescent="0.3">
      <c r="B56" s="57"/>
      <c r="C56" s="11" t="s">
        <v>14</v>
      </c>
      <c r="G56" s="30">
        <f>+VLOOKUP($C56,'Fringe rates'!$A$4:$F$11,2,FALSE)</f>
        <v>0.16400000000000001</v>
      </c>
      <c r="H56" s="30">
        <f>+VLOOKUP($C56,'Fringe rates'!$A$4:$F$11,2,FALSE)+$D$22</f>
        <v>0.16400000000000001</v>
      </c>
      <c r="I56" s="30">
        <f t="shared" si="5"/>
        <v>0.16400000000000001</v>
      </c>
      <c r="J56" s="30">
        <f t="shared" si="5"/>
        <v>0.16400000000000001</v>
      </c>
      <c r="K56" s="30">
        <f t="shared" si="5"/>
        <v>0.16400000000000001</v>
      </c>
      <c r="L56" s="69"/>
    </row>
    <row r="57" spans="2:12" hidden="1" x14ac:dyDescent="0.3">
      <c r="B57" s="57"/>
      <c r="C57" s="11" t="s">
        <v>89</v>
      </c>
      <c r="G57" s="30">
        <f>+VLOOKUP($C57,'Fringe rates'!$A$4:$F$11,2,FALSE)</f>
        <v>0.5</v>
      </c>
      <c r="H57" s="30">
        <f>+VLOOKUP($C57,'Fringe rates'!$A$4:$F$11,2,FALSE)+$D$22</f>
        <v>0.5</v>
      </c>
      <c r="I57" s="30">
        <f t="shared" si="5"/>
        <v>0.5</v>
      </c>
      <c r="J57" s="30">
        <f t="shared" si="5"/>
        <v>0.5</v>
      </c>
      <c r="K57" s="30">
        <f t="shared" si="5"/>
        <v>0.5</v>
      </c>
      <c r="L57" s="69"/>
    </row>
    <row r="58" spans="2:12" hidden="1" x14ac:dyDescent="0.3">
      <c r="B58" s="57"/>
      <c r="C58" s="11" t="s">
        <v>90</v>
      </c>
      <c r="G58" s="30">
        <f>+VLOOKUP($C58,'Fringe rates'!$A$4:$F$11,2,FALSE)</f>
        <v>0.34200000000000003</v>
      </c>
      <c r="H58" s="30">
        <f>+VLOOKUP($C58,'Fringe rates'!$A$4:$F$11,2,FALSE)+$D$22</f>
        <v>0.34200000000000003</v>
      </c>
      <c r="I58" s="30">
        <f t="shared" si="5"/>
        <v>0.34200000000000003</v>
      </c>
      <c r="J58" s="30">
        <f t="shared" si="5"/>
        <v>0.34200000000000003</v>
      </c>
      <c r="K58" s="30">
        <f t="shared" si="5"/>
        <v>0.34200000000000003</v>
      </c>
      <c r="L58" s="69"/>
    </row>
    <row r="59" spans="2:12" hidden="1" x14ac:dyDescent="0.3">
      <c r="B59" s="57"/>
      <c r="C59" s="11" t="s">
        <v>10</v>
      </c>
      <c r="G59" s="30">
        <f>+VLOOKUP($C59,'Fringe rates'!$A$4:$F$11,2,FALSE)</f>
        <v>0.05</v>
      </c>
      <c r="H59" s="30">
        <f>+VLOOKUP($C59,'Fringe rates'!$A$4:$F$11,2,FALSE)+$D$22</f>
        <v>0.05</v>
      </c>
      <c r="I59" s="30">
        <f t="shared" si="5"/>
        <v>0.05</v>
      </c>
      <c r="J59" s="30">
        <f t="shared" si="5"/>
        <v>0.05</v>
      </c>
      <c r="K59" s="30">
        <f t="shared" si="5"/>
        <v>0.05</v>
      </c>
      <c r="L59" s="69"/>
    </row>
    <row r="60" spans="2:12" x14ac:dyDescent="0.3">
      <c r="B60" s="57"/>
      <c r="J60" s="11"/>
      <c r="K60" s="11"/>
      <c r="L60" s="69"/>
    </row>
    <row r="61" spans="2:12" s="33" customFormat="1" ht="16.2" thickBot="1" x14ac:dyDescent="0.35">
      <c r="B61" s="70" t="s">
        <v>53</v>
      </c>
      <c r="C61" s="42"/>
      <c r="D61" s="42"/>
      <c r="E61" s="42"/>
      <c r="F61" s="42"/>
      <c r="G61" s="44">
        <f>+G49+G51</f>
        <v>0</v>
      </c>
      <c r="H61" s="44">
        <f t="shared" ref="H61:L61" si="6">+H49+H51</f>
        <v>0</v>
      </c>
      <c r="I61" s="44">
        <f t="shared" si="6"/>
        <v>0</v>
      </c>
      <c r="J61" s="44">
        <f t="shared" si="6"/>
        <v>0</v>
      </c>
      <c r="K61" s="44">
        <f t="shared" si="6"/>
        <v>0</v>
      </c>
      <c r="L61" s="71">
        <f t="shared" si="6"/>
        <v>0</v>
      </c>
    </row>
    <row r="62" spans="2:12" x14ac:dyDescent="0.3">
      <c r="B62" s="60"/>
      <c r="C62" s="36"/>
      <c r="D62" s="36"/>
      <c r="E62" s="36"/>
      <c r="F62" s="36"/>
      <c r="G62" s="36"/>
      <c r="H62" s="36"/>
      <c r="I62" s="36"/>
      <c r="J62" s="36"/>
      <c r="K62" s="36"/>
      <c r="L62" s="61"/>
    </row>
    <row r="63" spans="2:12" ht="17.399999999999999" x14ac:dyDescent="0.3">
      <c r="B63" s="156" t="s">
        <v>42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58"/>
    </row>
    <row r="64" spans="2:12" x14ac:dyDescent="0.3">
      <c r="B64" s="120"/>
      <c r="C64" s="112"/>
      <c r="D64" s="112"/>
      <c r="E64" s="112"/>
      <c r="F64" s="20"/>
      <c r="G64" s="26"/>
      <c r="H64" s="26">
        <f>+IF(H$23=TRUE,G64*(1+$G$20),0)</f>
        <v>0</v>
      </c>
      <c r="I64" s="26">
        <f>+IF(I$23=TRUE,H64*(1+$G$20),0)</f>
        <v>0</v>
      </c>
      <c r="J64" s="26">
        <f>+IF(J$23=TRUE,I64*(1+$G$20),0)</f>
        <v>0</v>
      </c>
      <c r="K64" s="26">
        <f>+IF(K$23=TRUE,J64*(1+$G$20),0)</f>
        <v>0</v>
      </c>
      <c r="L64" s="74">
        <f>+SUM(G64:K64)</f>
        <v>0</v>
      </c>
    </row>
    <row r="65" spans="2:12" x14ac:dyDescent="0.3">
      <c r="B65" s="121"/>
      <c r="C65" s="112"/>
      <c r="D65" s="112"/>
      <c r="E65" s="112"/>
      <c r="F65" s="20"/>
      <c r="G65" s="26">
        <v>0</v>
      </c>
      <c r="H65" s="26">
        <f t="shared" ref="H65:K65" si="7">+IF(H$23=TRUE,G65*(1+$G$20),0)</f>
        <v>0</v>
      </c>
      <c r="I65" s="26">
        <f t="shared" si="7"/>
        <v>0</v>
      </c>
      <c r="J65" s="26">
        <f t="shared" si="7"/>
        <v>0</v>
      </c>
      <c r="K65" s="26">
        <f t="shared" si="7"/>
        <v>0</v>
      </c>
      <c r="L65" s="74">
        <f t="shared" ref="L65:L66" si="8">+SUM(G65:K65)</f>
        <v>0</v>
      </c>
    </row>
    <row r="66" spans="2:12" x14ac:dyDescent="0.3">
      <c r="B66" s="121"/>
      <c r="C66" s="112"/>
      <c r="D66" s="112"/>
      <c r="E66" s="112"/>
      <c r="F66" s="20"/>
      <c r="G66" s="26">
        <v>0</v>
      </c>
      <c r="H66" s="26">
        <f t="shared" ref="H66:K66" si="9">+IF(H$23=TRUE,G66*(1+$G$20),0)</f>
        <v>0</v>
      </c>
      <c r="I66" s="26">
        <f t="shared" si="9"/>
        <v>0</v>
      </c>
      <c r="J66" s="26">
        <f t="shared" si="9"/>
        <v>0</v>
      </c>
      <c r="K66" s="26">
        <f t="shared" si="9"/>
        <v>0</v>
      </c>
      <c r="L66" s="74">
        <f t="shared" si="8"/>
        <v>0</v>
      </c>
    </row>
    <row r="67" spans="2:12" s="33" customFormat="1" ht="16.2" thickBot="1" x14ac:dyDescent="0.35">
      <c r="B67" s="70" t="s">
        <v>44</v>
      </c>
      <c r="C67" s="42"/>
      <c r="D67" s="42"/>
      <c r="E67" s="42"/>
      <c r="F67" s="42"/>
      <c r="G67" s="47">
        <f>+SUM(G64:G66)</f>
        <v>0</v>
      </c>
      <c r="H67" s="47">
        <f t="shared" ref="H67:L67" si="10">+SUM(H64:H66)</f>
        <v>0</v>
      </c>
      <c r="I67" s="47">
        <f t="shared" si="10"/>
        <v>0</v>
      </c>
      <c r="J67" s="47">
        <f t="shared" si="10"/>
        <v>0</v>
      </c>
      <c r="K67" s="47">
        <f t="shared" si="10"/>
        <v>0</v>
      </c>
      <c r="L67" s="75">
        <f t="shared" si="10"/>
        <v>0</v>
      </c>
    </row>
    <row r="68" spans="2:12" x14ac:dyDescent="0.3">
      <c r="B68" s="57"/>
      <c r="G68" s="29"/>
      <c r="H68" s="29"/>
      <c r="I68" s="29"/>
      <c r="J68" s="29"/>
      <c r="K68" s="29"/>
      <c r="L68" s="61"/>
    </row>
    <row r="69" spans="2:12" ht="21" customHeight="1" x14ac:dyDescent="0.3">
      <c r="B69" s="156" t="s">
        <v>30</v>
      </c>
      <c r="C69" s="170"/>
      <c r="D69" s="170"/>
      <c r="E69" s="170"/>
      <c r="F69" s="170"/>
      <c r="G69" s="157"/>
      <c r="H69" s="157"/>
      <c r="I69" s="157"/>
      <c r="J69" s="157"/>
      <c r="K69" s="157"/>
      <c r="L69" s="158"/>
    </row>
    <row r="70" spans="2:12" x14ac:dyDescent="0.3">
      <c r="B70" s="122"/>
      <c r="C70" s="108" t="s">
        <v>33</v>
      </c>
      <c r="D70" s="109"/>
      <c r="E70" s="109"/>
      <c r="F70" s="110"/>
      <c r="G70" s="107"/>
      <c r="H70" s="26">
        <f t="shared" ref="H70:K70" si="11">+IF(H$23=TRUE,G70*(1+$G$20),0)</f>
        <v>0</v>
      </c>
      <c r="I70" s="26">
        <f t="shared" si="11"/>
        <v>0</v>
      </c>
      <c r="J70" s="26">
        <f t="shared" si="11"/>
        <v>0</v>
      </c>
      <c r="K70" s="26">
        <f t="shared" si="11"/>
        <v>0</v>
      </c>
      <c r="L70" s="76">
        <f>+SUM(G70:K70)</f>
        <v>0</v>
      </c>
    </row>
    <row r="71" spans="2:12" x14ac:dyDescent="0.3">
      <c r="B71" s="115"/>
      <c r="C71" s="108" t="s">
        <v>34</v>
      </c>
      <c r="D71" s="109"/>
      <c r="E71" s="109"/>
      <c r="F71" s="110"/>
      <c r="G71" s="26">
        <v>0</v>
      </c>
      <c r="H71" s="26">
        <f t="shared" ref="H71:K71" si="12">+IF(H$23=TRUE,G71*(1+$G$20),0)</f>
        <v>0</v>
      </c>
      <c r="I71" s="26">
        <f t="shared" si="12"/>
        <v>0</v>
      </c>
      <c r="J71" s="26">
        <f t="shared" si="12"/>
        <v>0</v>
      </c>
      <c r="K71" s="26">
        <f t="shared" si="12"/>
        <v>0</v>
      </c>
      <c r="L71" s="77">
        <f>+SUM(G71:K71)</f>
        <v>0</v>
      </c>
    </row>
    <row r="72" spans="2:12" s="33" customFormat="1" ht="16.2" thickBot="1" x14ac:dyDescent="0.35">
      <c r="B72" s="70" t="s">
        <v>45</v>
      </c>
      <c r="C72" s="42"/>
      <c r="D72" s="42"/>
      <c r="E72" s="42"/>
      <c r="F72" s="42"/>
      <c r="G72" s="48">
        <f>+SUM(G70:G71)</f>
        <v>0</v>
      </c>
      <c r="H72" s="48">
        <f t="shared" ref="H72:L72" si="13">+SUM(H70:H71)</f>
        <v>0</v>
      </c>
      <c r="I72" s="48">
        <f t="shared" si="13"/>
        <v>0</v>
      </c>
      <c r="J72" s="48">
        <f t="shared" si="13"/>
        <v>0</v>
      </c>
      <c r="K72" s="48">
        <f t="shared" si="13"/>
        <v>0</v>
      </c>
      <c r="L72" s="78">
        <f t="shared" si="13"/>
        <v>0</v>
      </c>
    </row>
    <row r="73" spans="2:12" x14ac:dyDescent="0.3">
      <c r="B73" s="57"/>
      <c r="J73" s="11"/>
      <c r="K73" s="11"/>
      <c r="L73" s="61"/>
    </row>
    <row r="74" spans="2:12" ht="17.399999999999999" x14ac:dyDescent="0.3">
      <c r="B74" s="163" t="s">
        <v>31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8"/>
    </row>
    <row r="75" spans="2:12" x14ac:dyDescent="0.3">
      <c r="B75" s="120"/>
      <c r="C75" s="109" t="s">
        <v>35</v>
      </c>
      <c r="D75" s="109"/>
      <c r="E75" s="109"/>
      <c r="F75" s="110"/>
      <c r="G75" s="26">
        <v>0</v>
      </c>
      <c r="H75" s="26">
        <f t="shared" ref="H75:K75" si="14">+IF(H$23=TRUE,G75*(1+$G$20),0)</f>
        <v>0</v>
      </c>
      <c r="I75" s="26">
        <f t="shared" si="14"/>
        <v>0</v>
      </c>
      <c r="J75" s="26">
        <f t="shared" si="14"/>
        <v>0</v>
      </c>
      <c r="K75" s="26">
        <f t="shared" si="14"/>
        <v>0</v>
      </c>
      <c r="L75" s="76">
        <f>+SUM(G75:K75)</f>
        <v>0</v>
      </c>
    </row>
    <row r="76" spans="2:12" x14ac:dyDescent="0.3">
      <c r="B76" s="121"/>
      <c r="C76" s="109" t="s">
        <v>30</v>
      </c>
      <c r="D76" s="109"/>
      <c r="E76" s="109"/>
      <c r="F76" s="110"/>
      <c r="G76" s="26">
        <v>0</v>
      </c>
      <c r="H76" s="26">
        <f t="shared" ref="H76:K76" si="15">+IF(H$23=TRUE,G76*(1+$G$20),0)</f>
        <v>0</v>
      </c>
      <c r="I76" s="26">
        <f t="shared" si="15"/>
        <v>0</v>
      </c>
      <c r="J76" s="26">
        <f t="shared" si="15"/>
        <v>0</v>
      </c>
      <c r="K76" s="26">
        <f t="shared" si="15"/>
        <v>0</v>
      </c>
      <c r="L76" s="74">
        <f t="shared" ref="L76:L78" si="16">+SUM(G76:K76)</f>
        <v>0</v>
      </c>
    </row>
    <row r="77" spans="2:12" x14ac:dyDescent="0.3">
      <c r="B77" s="121"/>
      <c r="C77" s="109" t="s">
        <v>36</v>
      </c>
      <c r="D77" s="109"/>
      <c r="E77" s="109"/>
      <c r="F77" s="110"/>
      <c r="G77" s="26">
        <v>0</v>
      </c>
      <c r="H77" s="26">
        <f t="shared" ref="H77:K77" si="17">+IF(H$23=TRUE,G77*(1+$G$20),0)</f>
        <v>0</v>
      </c>
      <c r="I77" s="26">
        <f t="shared" si="17"/>
        <v>0</v>
      </c>
      <c r="J77" s="26">
        <f t="shared" si="17"/>
        <v>0</v>
      </c>
      <c r="K77" s="26">
        <f t="shared" si="17"/>
        <v>0</v>
      </c>
      <c r="L77" s="74">
        <f t="shared" si="16"/>
        <v>0</v>
      </c>
    </row>
    <row r="78" spans="2:12" x14ac:dyDescent="0.3">
      <c r="B78" s="123"/>
      <c r="C78" s="109" t="s">
        <v>37</v>
      </c>
      <c r="D78" s="109"/>
      <c r="E78" s="109"/>
      <c r="F78" s="110"/>
      <c r="G78" s="26"/>
      <c r="H78" s="26">
        <f t="shared" ref="H78:K78" si="18">+IF(H$23=TRUE,G78*(1+$G$20),0)</f>
        <v>0</v>
      </c>
      <c r="I78" s="26">
        <f t="shared" si="18"/>
        <v>0</v>
      </c>
      <c r="J78" s="26">
        <f t="shared" si="18"/>
        <v>0</v>
      </c>
      <c r="K78" s="26">
        <f t="shared" si="18"/>
        <v>0</v>
      </c>
      <c r="L78" s="77">
        <f t="shared" si="16"/>
        <v>0</v>
      </c>
    </row>
    <row r="79" spans="2:12" s="33" customFormat="1" ht="16.2" thickBot="1" x14ac:dyDescent="0.35">
      <c r="B79" s="111" t="s">
        <v>46</v>
      </c>
      <c r="C79" s="42"/>
      <c r="D79" s="42"/>
      <c r="E79" s="42"/>
      <c r="F79" s="42"/>
      <c r="G79" s="47">
        <f>+SUM(G75:G78)</f>
        <v>0</v>
      </c>
      <c r="H79" s="47">
        <f t="shared" ref="H79:L79" si="19">+SUM(H75:H78)</f>
        <v>0</v>
      </c>
      <c r="I79" s="47">
        <f t="shared" si="19"/>
        <v>0</v>
      </c>
      <c r="J79" s="47">
        <f t="shared" si="19"/>
        <v>0</v>
      </c>
      <c r="K79" s="47">
        <f t="shared" si="19"/>
        <v>0</v>
      </c>
      <c r="L79" s="75">
        <f t="shared" si="19"/>
        <v>0</v>
      </c>
    </row>
    <row r="80" spans="2:12" x14ac:dyDescent="0.3">
      <c r="B80" s="57"/>
      <c r="J80" s="11"/>
      <c r="K80" s="11"/>
      <c r="L80" s="61"/>
    </row>
    <row r="81" spans="2:12" ht="17.399999999999999" x14ac:dyDescent="0.3">
      <c r="B81" s="156" t="s">
        <v>32</v>
      </c>
      <c r="C81" s="157"/>
      <c r="D81" s="157"/>
      <c r="E81" s="157"/>
      <c r="F81" s="157"/>
      <c r="G81" s="157"/>
      <c r="H81" s="157"/>
      <c r="I81" s="157"/>
      <c r="J81" s="157"/>
      <c r="K81" s="157"/>
      <c r="L81" s="158"/>
    </row>
    <row r="82" spans="2:12" x14ac:dyDescent="0.3">
      <c r="B82" s="120"/>
      <c r="C82" s="109" t="s">
        <v>38</v>
      </c>
      <c r="D82" s="109"/>
      <c r="E82" s="109"/>
      <c r="F82" s="110"/>
      <c r="G82" s="26"/>
      <c r="H82" s="26">
        <f t="shared" ref="H82:K82" si="20">+IF(H$23=TRUE,G82*(1+$G$20),0)</f>
        <v>0</v>
      </c>
      <c r="I82" s="26">
        <f t="shared" si="20"/>
        <v>0</v>
      </c>
      <c r="J82" s="26">
        <f t="shared" si="20"/>
        <v>0</v>
      </c>
      <c r="K82" s="26">
        <f t="shared" si="20"/>
        <v>0</v>
      </c>
      <c r="L82" s="79">
        <f>+SUM(G82:K82)</f>
        <v>0</v>
      </c>
    </row>
    <row r="83" spans="2:12" x14ac:dyDescent="0.3">
      <c r="B83" s="121"/>
      <c r="C83" s="109" t="s">
        <v>39</v>
      </c>
      <c r="D83" s="109"/>
      <c r="E83" s="109"/>
      <c r="F83" s="110"/>
      <c r="G83" s="26">
        <v>0</v>
      </c>
      <c r="H83" s="26">
        <f t="shared" ref="H83:K83" si="21">+IF(H$23=TRUE,G83*(1+$G$20),0)</f>
        <v>0</v>
      </c>
      <c r="I83" s="26">
        <f t="shared" si="21"/>
        <v>0</v>
      </c>
      <c r="J83" s="26">
        <f t="shared" si="21"/>
        <v>0</v>
      </c>
      <c r="K83" s="26">
        <f t="shared" si="21"/>
        <v>0</v>
      </c>
      <c r="L83" s="80">
        <f t="shared" ref="L83:L89" si="22">+SUM(G83:K83)</f>
        <v>0</v>
      </c>
    </row>
    <row r="84" spans="2:12" x14ac:dyDescent="0.3">
      <c r="B84" s="121"/>
      <c r="C84" s="109" t="s">
        <v>75</v>
      </c>
      <c r="D84" s="109"/>
      <c r="E84" s="109"/>
      <c r="F84" s="110"/>
      <c r="G84" s="26">
        <f>+Subcontract!G97</f>
        <v>0</v>
      </c>
      <c r="H84" s="26">
        <f>+Subcontract!H97</f>
        <v>0</v>
      </c>
      <c r="I84" s="26">
        <f>+Subcontract!I97</f>
        <v>0</v>
      </c>
      <c r="J84" s="26">
        <f>+Subcontract!J97</f>
        <v>0</v>
      </c>
      <c r="K84" s="26">
        <f>+Subcontract!K97</f>
        <v>0</v>
      </c>
      <c r="L84" s="80">
        <f t="shared" si="22"/>
        <v>0</v>
      </c>
    </row>
    <row r="85" spans="2:12" x14ac:dyDescent="0.3">
      <c r="B85" s="123"/>
      <c r="C85" s="109" t="s">
        <v>41</v>
      </c>
      <c r="D85" s="109"/>
      <c r="E85" s="109"/>
      <c r="F85" s="110"/>
      <c r="G85" s="26"/>
      <c r="H85" s="26">
        <f t="shared" ref="H85:K85" si="23">+IF(H$23=TRUE,G85*(1+$G$20),0)</f>
        <v>0</v>
      </c>
      <c r="I85" s="26">
        <f t="shared" si="23"/>
        <v>0</v>
      </c>
      <c r="J85" s="26">
        <f t="shared" si="23"/>
        <v>0</v>
      </c>
      <c r="K85" s="26">
        <f t="shared" si="23"/>
        <v>0</v>
      </c>
      <c r="L85" s="81">
        <f t="shared" si="22"/>
        <v>0</v>
      </c>
    </row>
    <row r="86" spans="2:12" ht="17.399999999999999" x14ac:dyDescent="0.3">
      <c r="B86" s="156" t="s">
        <v>40</v>
      </c>
      <c r="C86" s="157"/>
      <c r="D86" s="157"/>
      <c r="E86" s="157"/>
      <c r="F86" s="157"/>
      <c r="G86" s="157">
        <v>0</v>
      </c>
      <c r="H86" s="157">
        <f t="shared" ref="H86:K86" si="24">+G86*(1+$G$20)</f>
        <v>0</v>
      </c>
      <c r="I86" s="157">
        <f t="shared" si="24"/>
        <v>0</v>
      </c>
      <c r="J86" s="157">
        <f t="shared" si="24"/>
        <v>0</v>
      </c>
      <c r="K86" s="157">
        <f t="shared" si="24"/>
        <v>0</v>
      </c>
      <c r="L86" s="158">
        <f t="shared" si="22"/>
        <v>0</v>
      </c>
    </row>
    <row r="87" spans="2:12" x14ac:dyDescent="0.3">
      <c r="B87" s="120"/>
      <c r="C87" s="112"/>
      <c r="D87" s="112"/>
      <c r="E87" s="112"/>
      <c r="F87" s="20"/>
      <c r="G87" s="26">
        <v>0</v>
      </c>
      <c r="H87" s="26">
        <f t="shared" ref="H87:K87" si="25">+IF(H$23=TRUE,G87*(1+$G$20),0)</f>
        <v>0</v>
      </c>
      <c r="I87" s="26">
        <f t="shared" si="25"/>
        <v>0</v>
      </c>
      <c r="J87" s="26">
        <f t="shared" si="25"/>
        <v>0</v>
      </c>
      <c r="K87" s="26">
        <f t="shared" si="25"/>
        <v>0</v>
      </c>
      <c r="L87" s="80">
        <f t="shared" si="22"/>
        <v>0</v>
      </c>
    </row>
    <row r="88" spans="2:12" x14ac:dyDescent="0.3">
      <c r="B88" s="121"/>
      <c r="C88" s="112"/>
      <c r="D88" s="112"/>
      <c r="E88" s="112"/>
      <c r="F88" s="20"/>
      <c r="G88" s="26">
        <v>0</v>
      </c>
      <c r="H88" s="26">
        <f t="shared" ref="H88:K88" si="26">+IF(H$23=TRUE,G88*(1+$G$20),0)</f>
        <v>0</v>
      </c>
      <c r="I88" s="26">
        <f t="shared" si="26"/>
        <v>0</v>
      </c>
      <c r="J88" s="26">
        <f t="shared" si="26"/>
        <v>0</v>
      </c>
      <c r="K88" s="26">
        <f t="shared" si="26"/>
        <v>0</v>
      </c>
      <c r="L88" s="80">
        <f t="shared" si="22"/>
        <v>0</v>
      </c>
    </row>
    <row r="89" spans="2:12" x14ac:dyDescent="0.3">
      <c r="B89" s="121"/>
      <c r="C89" s="112"/>
      <c r="D89" s="112"/>
      <c r="E89" s="112"/>
      <c r="F89" s="20"/>
      <c r="G89" s="26">
        <v>0</v>
      </c>
      <c r="H89" s="26">
        <f t="shared" ref="H89:K89" si="27">+IF(H$23=TRUE,G89*(1+$G$20),0)</f>
        <v>0</v>
      </c>
      <c r="I89" s="26">
        <f t="shared" si="27"/>
        <v>0</v>
      </c>
      <c r="J89" s="26">
        <f t="shared" si="27"/>
        <v>0</v>
      </c>
      <c r="K89" s="26">
        <f t="shared" si="27"/>
        <v>0</v>
      </c>
      <c r="L89" s="80">
        <f t="shared" si="22"/>
        <v>0</v>
      </c>
    </row>
    <row r="90" spans="2:12" s="33" customFormat="1" ht="16.2" thickBot="1" x14ac:dyDescent="0.35">
      <c r="B90" s="70" t="s">
        <v>47</v>
      </c>
      <c r="C90" s="42"/>
      <c r="D90" s="42"/>
      <c r="E90" s="42"/>
      <c r="F90" s="42"/>
      <c r="G90" s="49">
        <f>+SUM(G82:G85,G87:G89)</f>
        <v>0</v>
      </c>
      <c r="H90" s="49">
        <f>+SUM(H82:H85,H87:H89)</f>
        <v>0</v>
      </c>
      <c r="I90" s="49">
        <f t="shared" ref="I90:K90" si="28">+SUM(I82:I85,I87:I89)</f>
        <v>0</v>
      </c>
      <c r="J90" s="49">
        <f t="shared" si="28"/>
        <v>0</v>
      </c>
      <c r="K90" s="49">
        <f t="shared" si="28"/>
        <v>0</v>
      </c>
      <c r="L90" s="82">
        <f t="shared" ref="L90" si="29">+SUM(L82:L89)</f>
        <v>0</v>
      </c>
    </row>
    <row r="91" spans="2:12" x14ac:dyDescent="0.3">
      <c r="B91" s="57"/>
      <c r="J91" s="11"/>
      <c r="K91" s="11"/>
      <c r="L91" s="61"/>
    </row>
    <row r="92" spans="2:12" s="33" customFormat="1" ht="16.2" thickBot="1" x14ac:dyDescent="0.35">
      <c r="B92" s="83" t="s">
        <v>43</v>
      </c>
      <c r="C92" s="50"/>
      <c r="D92" s="50"/>
      <c r="E92" s="50"/>
      <c r="F92" s="50"/>
      <c r="G92" s="51">
        <f>+SUM(G67,G72,G79,G90)</f>
        <v>0</v>
      </c>
      <c r="H92" s="51">
        <f t="shared" ref="H92:L92" si="30">+SUM(H67,H72,H79,H90)</f>
        <v>0</v>
      </c>
      <c r="I92" s="51">
        <f>+SUM(I67,I72,I79,I90)</f>
        <v>0</v>
      </c>
      <c r="J92" s="51">
        <f t="shared" si="30"/>
        <v>0</v>
      </c>
      <c r="K92" s="51">
        <f t="shared" si="30"/>
        <v>0</v>
      </c>
      <c r="L92" s="84">
        <f t="shared" si="30"/>
        <v>0</v>
      </c>
    </row>
    <row r="93" spans="2:12" ht="15" thickTop="1" x14ac:dyDescent="0.3">
      <c r="B93" s="57"/>
      <c r="J93" s="11"/>
      <c r="K93" s="11"/>
      <c r="L93" s="61"/>
    </row>
    <row r="94" spans="2:12" s="31" customFormat="1" ht="16.2" thickBot="1" x14ac:dyDescent="0.35">
      <c r="B94" s="85" t="s">
        <v>48</v>
      </c>
      <c r="C94" s="52"/>
      <c r="D94" s="52"/>
      <c r="E94" s="52"/>
      <c r="F94" s="52"/>
      <c r="G94" s="53">
        <f>+G92+G61</f>
        <v>0</v>
      </c>
      <c r="H94" s="53">
        <f>+H92+H61</f>
        <v>0</v>
      </c>
      <c r="I94" s="53">
        <f t="shared" ref="I94:K94" si="31">+I92+I61</f>
        <v>0</v>
      </c>
      <c r="J94" s="53">
        <f t="shared" si="31"/>
        <v>0</v>
      </c>
      <c r="K94" s="53">
        <f t="shared" si="31"/>
        <v>0</v>
      </c>
      <c r="L94" s="86">
        <f>+SUM(G94:K94)</f>
        <v>0</v>
      </c>
    </row>
    <row r="95" spans="2:12" s="31" customFormat="1" ht="16.2" thickTop="1" x14ac:dyDescent="0.3">
      <c r="B95" s="134"/>
      <c r="C95" s="135"/>
      <c r="D95" s="135"/>
      <c r="E95" s="135"/>
      <c r="F95" s="135"/>
      <c r="G95" s="136"/>
      <c r="H95" s="136"/>
      <c r="I95" s="136"/>
      <c r="J95" s="136"/>
      <c r="K95" s="136"/>
      <c r="L95" s="142"/>
    </row>
    <row r="96" spans="2:12" s="137" customFormat="1" ht="16.2" outlineLevel="1" thickBot="1" x14ac:dyDescent="0.35">
      <c r="B96" s="138" t="s">
        <v>84</v>
      </c>
      <c r="C96" s="139"/>
      <c r="D96" s="139"/>
      <c r="E96" s="139"/>
      <c r="F96" s="139"/>
      <c r="G96" s="140">
        <f>+G94-G85-G79-G67</f>
        <v>0</v>
      </c>
      <c r="H96" s="140">
        <f>+H94-H85-H79-H67</f>
        <v>0</v>
      </c>
      <c r="I96" s="140">
        <f t="shared" ref="I96:J96" si="32">+I94-I85-I79-I67</f>
        <v>0</v>
      </c>
      <c r="J96" s="140">
        <f t="shared" si="32"/>
        <v>0</v>
      </c>
      <c r="K96" s="140">
        <f>+K94-K85-K79-K67</f>
        <v>0</v>
      </c>
      <c r="L96" s="141">
        <f>+SUM(G96:K96)</f>
        <v>0</v>
      </c>
    </row>
    <row r="97" spans="2:12" ht="15" outlineLevel="1" thickTop="1" x14ac:dyDescent="0.3">
      <c r="B97" s="57"/>
      <c r="J97" s="11"/>
      <c r="K97" s="11"/>
      <c r="L97" s="61"/>
    </row>
    <row r="98" spans="2:12" s="31" customFormat="1" ht="16.2" thickBot="1" x14ac:dyDescent="0.35">
      <c r="B98" s="85" t="s">
        <v>87</v>
      </c>
      <c r="C98" s="52"/>
      <c r="D98" s="52"/>
      <c r="E98" s="52"/>
      <c r="F98" s="52"/>
      <c r="G98" s="53">
        <f>(G94-G67-G85-G79)*$G$21</f>
        <v>0</v>
      </c>
      <c r="H98" s="53">
        <f t="shared" ref="H98:J98" si="33">(H94-H67-H85-H79)*$G$21</f>
        <v>0</v>
      </c>
      <c r="I98" s="53">
        <f t="shared" si="33"/>
        <v>0</v>
      </c>
      <c r="J98" s="53">
        <f t="shared" si="33"/>
        <v>0</v>
      </c>
      <c r="K98" s="53">
        <f>(K94-K67-K85-K79)*$G$21</f>
        <v>0</v>
      </c>
      <c r="L98" s="86">
        <f>+SUM(G98:K98)</f>
        <v>0</v>
      </c>
    </row>
    <row r="99" spans="2:12" ht="15" thickTop="1" x14ac:dyDescent="0.3">
      <c r="B99" s="57"/>
      <c r="J99" s="11"/>
      <c r="K99" s="11"/>
      <c r="L99" s="61"/>
    </row>
    <row r="100" spans="2:12" s="32" customFormat="1" ht="18.600000000000001" thickBot="1" x14ac:dyDescent="0.4">
      <c r="B100" s="87" t="s">
        <v>49</v>
      </c>
      <c r="C100" s="54"/>
      <c r="D100" s="54"/>
      <c r="E100" s="54"/>
      <c r="F100" s="54"/>
      <c r="G100" s="55">
        <f>+G94+G98</f>
        <v>0</v>
      </c>
      <c r="H100" s="55">
        <f t="shared" ref="H100:K100" si="34">+H94+H98</f>
        <v>0</v>
      </c>
      <c r="I100" s="55">
        <f t="shared" si="34"/>
        <v>0</v>
      </c>
      <c r="J100" s="55">
        <f t="shared" si="34"/>
        <v>0</v>
      </c>
      <c r="K100" s="55">
        <f t="shared" si="34"/>
        <v>0</v>
      </c>
      <c r="L100" s="88">
        <f>+SUM(G100:K100)</f>
        <v>0</v>
      </c>
    </row>
    <row r="101" spans="2:12" ht="15" thickTop="1" x14ac:dyDescent="0.3"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89"/>
    </row>
    <row r="102" spans="2:12" ht="17.399999999999999" x14ac:dyDescent="0.3">
      <c r="B102" s="156"/>
      <c r="C102" s="157"/>
      <c r="D102" s="157"/>
      <c r="E102" s="157"/>
      <c r="F102" s="157"/>
      <c r="G102" s="157"/>
      <c r="H102" s="157"/>
      <c r="I102" s="157"/>
      <c r="J102" s="157"/>
      <c r="K102" s="157"/>
      <c r="L102" s="158"/>
    </row>
    <row r="103" spans="2:12" outlineLevel="1" x14ac:dyDescent="0.3"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89"/>
    </row>
    <row r="104" spans="2:12" outlineLevel="1" x14ac:dyDescent="0.3"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89"/>
    </row>
    <row r="105" spans="2:12" outlineLevel="1" x14ac:dyDescent="0.3"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89"/>
    </row>
    <row r="106" spans="2:12" ht="15" outlineLevel="1" thickBot="1" x14ac:dyDescent="0.35">
      <c r="B106" s="93"/>
      <c r="C106" s="94"/>
      <c r="D106" s="94"/>
      <c r="E106" s="94"/>
      <c r="F106" s="92"/>
      <c r="G106" s="101"/>
      <c r="H106" s="94"/>
      <c r="I106" s="94"/>
      <c r="J106" s="101"/>
      <c r="K106" s="94"/>
      <c r="L106" s="102"/>
    </row>
    <row r="107" spans="2:12" outlineLevel="1" x14ac:dyDescent="0.3">
      <c r="B107" s="91" t="s">
        <v>58</v>
      </c>
      <c r="C107" s="119" t="s">
        <v>59</v>
      </c>
      <c r="D107" s="92"/>
      <c r="E107" s="92" t="s">
        <v>60</v>
      </c>
      <c r="F107" s="92"/>
      <c r="G107" s="98" t="s">
        <v>58</v>
      </c>
      <c r="H107" s="125"/>
      <c r="I107" s="9"/>
      <c r="J107" s="92" t="s">
        <v>59</v>
      </c>
      <c r="K107" s="92"/>
      <c r="L107" s="103" t="s">
        <v>60</v>
      </c>
    </row>
    <row r="108" spans="2:12" outlineLevel="1" x14ac:dyDescent="0.3">
      <c r="B108" s="95" t="s">
        <v>61</v>
      </c>
      <c r="C108" s="92"/>
      <c r="D108" s="92"/>
      <c r="E108" s="92"/>
      <c r="F108" s="92"/>
      <c r="G108" s="99" t="s">
        <v>57</v>
      </c>
      <c r="H108" s="92"/>
      <c r="I108" s="92"/>
      <c r="J108" s="92"/>
      <c r="K108" s="92"/>
      <c r="L108" s="89"/>
    </row>
    <row r="109" spans="2:12" outlineLevel="1" x14ac:dyDescent="0.3"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89"/>
    </row>
    <row r="110" spans="2:12" outlineLevel="1" x14ac:dyDescent="0.3"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89"/>
    </row>
    <row r="111" spans="2:12" outlineLevel="1" x14ac:dyDescent="0.3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89"/>
    </row>
    <row r="112" spans="2:12" ht="15" outlineLevel="1" thickBot="1" x14ac:dyDescent="0.35">
      <c r="B112" s="93"/>
      <c r="C112" s="94"/>
      <c r="D112" s="94"/>
      <c r="E112" s="94"/>
      <c r="F112" s="92"/>
      <c r="G112" s="101"/>
      <c r="H112" s="94"/>
      <c r="I112" s="94"/>
      <c r="J112" s="101"/>
      <c r="K112" s="94"/>
      <c r="L112" s="102"/>
    </row>
    <row r="113" spans="2:12" outlineLevel="1" x14ac:dyDescent="0.3">
      <c r="B113" s="91" t="s">
        <v>58</v>
      </c>
      <c r="C113" s="119" t="s">
        <v>59</v>
      </c>
      <c r="D113" s="92"/>
      <c r="E113" s="92" t="s">
        <v>60</v>
      </c>
      <c r="F113" s="92"/>
      <c r="G113" s="98" t="s">
        <v>58</v>
      </c>
      <c r="H113" s="125"/>
      <c r="I113" s="125"/>
      <c r="J113" s="92" t="s">
        <v>59</v>
      </c>
      <c r="K113" s="92"/>
      <c r="L113" s="103" t="s">
        <v>60</v>
      </c>
    </row>
    <row r="114" spans="2:12" outlineLevel="1" x14ac:dyDescent="0.3">
      <c r="B114" s="95" t="s">
        <v>63</v>
      </c>
      <c r="C114" s="92"/>
      <c r="D114" s="99"/>
      <c r="E114" s="92"/>
      <c r="F114" s="92"/>
      <c r="G114" s="97" t="s">
        <v>64</v>
      </c>
      <c r="H114" s="9"/>
      <c r="I114" s="97"/>
      <c r="J114" s="92"/>
      <c r="K114" s="92"/>
      <c r="L114" s="103"/>
    </row>
    <row r="115" spans="2:12" x14ac:dyDescent="0.3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89"/>
    </row>
    <row r="116" spans="2:12" x14ac:dyDescent="0.3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89"/>
    </row>
    <row r="117" spans="2:12" x14ac:dyDescent="0.3">
      <c r="B117" s="96"/>
      <c r="C117" s="92"/>
      <c r="D117" s="92"/>
      <c r="E117" s="92"/>
      <c r="F117" s="92"/>
      <c r="G117" s="92"/>
      <c r="H117" s="92"/>
      <c r="I117" s="92"/>
      <c r="J117" s="92"/>
      <c r="K117" s="92"/>
      <c r="L117" s="89"/>
    </row>
    <row r="118" spans="2:12" ht="17.399999999999999" x14ac:dyDescent="0.3">
      <c r="B118" s="150" t="s">
        <v>85</v>
      </c>
      <c r="C118" s="151"/>
      <c r="D118" s="151"/>
      <c r="E118" s="151"/>
      <c r="F118" s="151"/>
      <c r="G118" s="151"/>
      <c r="H118" s="151"/>
      <c r="I118" s="151"/>
      <c r="J118" s="151"/>
      <c r="K118" s="151"/>
      <c r="L118" s="152"/>
    </row>
    <row r="119" spans="2:12" ht="18" x14ac:dyDescent="0.35">
      <c r="B119" s="153" t="s">
        <v>86</v>
      </c>
      <c r="C119" s="154"/>
      <c r="D119" s="154"/>
      <c r="E119" s="154"/>
      <c r="F119" s="154"/>
      <c r="G119" s="154"/>
      <c r="H119" s="154"/>
      <c r="I119" s="154"/>
      <c r="J119" s="154"/>
      <c r="K119" s="154"/>
      <c r="L119" s="155"/>
    </row>
    <row r="120" spans="2:12" x14ac:dyDescent="0.3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89"/>
    </row>
    <row r="121" spans="2:12" ht="15" thickBot="1" x14ac:dyDescent="0.35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0"/>
    </row>
  </sheetData>
  <mergeCells count="16">
    <mergeCell ref="B2:L5"/>
    <mergeCell ref="B118:L118"/>
    <mergeCell ref="B119:L119"/>
    <mergeCell ref="B102:L102"/>
    <mergeCell ref="C13:K13"/>
    <mergeCell ref="B6:L6"/>
    <mergeCell ref="B74:L74"/>
    <mergeCell ref="B81:L81"/>
    <mergeCell ref="B86:L86"/>
    <mergeCell ref="B7:L7"/>
    <mergeCell ref="B19:L19"/>
    <mergeCell ref="B25:L25"/>
    <mergeCell ref="B63:L63"/>
    <mergeCell ref="B69:L69"/>
    <mergeCell ref="C9:K9"/>
    <mergeCell ref="C11:K11"/>
  </mergeCells>
  <dataValidations count="1">
    <dataValidation type="list" allowBlank="1" showInputMessage="1" showErrorMessage="1" sqref="D17">
      <formula1>$T$15:$T$16</formula1>
    </dataValidation>
  </dataValidations>
  <hyperlinks>
    <hyperlink ref="B119" r:id="rId1" display="http://www.uakron.edu/cpspe/"/>
  </hyperlinks>
  <printOptions horizontalCentered="1"/>
  <pageMargins left="0.25" right="0.25" top="0.25" bottom="0.75" header="0.3" footer="0.3"/>
  <pageSetup scale="4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182880</xdr:rowOff>
                  </from>
                  <to>
                    <xdr:col>6</xdr:col>
                    <xdr:colOff>381000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182880</xdr:rowOff>
                  </from>
                  <to>
                    <xdr:col>9</xdr:col>
                    <xdr:colOff>381000</xdr:colOff>
                    <xdr:row>17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'Fringe rates'!$A$4:$A$11</xm:f>
          </x14:formula1>
          <xm:sqref>C28:C32 C35:C40 C42:C50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118"/>
  <sheetViews>
    <sheetView topLeftCell="A33" zoomScale="85" zoomScaleNormal="85" workbookViewId="0">
      <selection activeCell="B72" sqref="B72"/>
    </sheetView>
  </sheetViews>
  <sheetFormatPr defaultColWidth="9.109375" defaultRowHeight="14.4" x14ac:dyDescent="0.3"/>
  <cols>
    <col min="1" max="1" width="2.5546875" style="10" customWidth="1"/>
    <col min="2" max="2" width="29.33203125" style="34" customWidth="1"/>
    <col min="3" max="3" width="34.33203125" style="11" customWidth="1"/>
    <col min="4" max="6" width="14.5546875" style="11" customWidth="1"/>
    <col min="7" max="9" width="16.44140625" style="11" customWidth="1"/>
    <col min="10" max="11" width="16.44140625" style="12" customWidth="1"/>
    <col min="12" max="12" width="16.44140625" style="35" customWidth="1"/>
    <col min="13" max="13" width="9.109375" style="10"/>
    <col min="14" max="21" width="0" style="10" hidden="1" customWidth="1"/>
    <col min="22" max="16384" width="9.109375" style="10"/>
  </cols>
  <sheetData>
    <row r="1" spans="2:21" ht="15.75" thickBot="1" x14ac:dyDescent="0.3"/>
    <row r="2" spans="2:21" ht="18" customHeight="1" x14ac:dyDescent="0.3">
      <c r="B2" s="144" t="s">
        <v>80</v>
      </c>
      <c r="C2" s="145"/>
      <c r="D2" s="145"/>
      <c r="E2" s="145"/>
      <c r="F2" s="145"/>
      <c r="G2" s="145"/>
      <c r="H2" s="145"/>
      <c r="I2" s="145"/>
      <c r="J2" s="145"/>
      <c r="K2" s="145"/>
      <c r="L2" s="146"/>
    </row>
    <row r="3" spans="2:21" ht="18" customHeight="1" x14ac:dyDescent="0.3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9"/>
    </row>
    <row r="4" spans="2:21" ht="18" customHeight="1" x14ac:dyDescent="0.3"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9"/>
    </row>
    <row r="5" spans="2:21" ht="18" customHeight="1" x14ac:dyDescent="0.3"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9"/>
    </row>
    <row r="6" spans="2:21" ht="18" customHeight="1" thickBot="1" x14ac:dyDescent="0.3">
      <c r="B6" s="160" t="s">
        <v>76</v>
      </c>
      <c r="C6" s="161"/>
      <c r="D6" s="161"/>
      <c r="E6" s="161"/>
      <c r="F6" s="161"/>
      <c r="G6" s="161"/>
      <c r="H6" s="161"/>
      <c r="I6" s="161"/>
      <c r="J6" s="161"/>
      <c r="K6" s="161"/>
      <c r="L6" s="162"/>
    </row>
    <row r="7" spans="2:21" ht="18.75" x14ac:dyDescent="0.3">
      <c r="B7" s="164" t="s">
        <v>51</v>
      </c>
      <c r="C7" s="165"/>
      <c r="D7" s="165"/>
      <c r="E7" s="165"/>
      <c r="F7" s="165"/>
      <c r="G7" s="165"/>
      <c r="H7" s="165"/>
      <c r="I7" s="165"/>
      <c r="J7" s="165"/>
      <c r="K7" s="165"/>
      <c r="L7" s="166"/>
    </row>
    <row r="8" spans="2:21" ht="9" customHeight="1" x14ac:dyDescent="0.3">
      <c r="B8" s="104"/>
      <c r="C8" s="106"/>
      <c r="D8" s="106"/>
      <c r="E8" s="106"/>
      <c r="F8" s="106"/>
      <c r="G8" s="106"/>
      <c r="H8" s="106"/>
      <c r="I8" s="106"/>
      <c r="J8" s="106"/>
      <c r="K8" s="106"/>
      <c r="L8" s="105"/>
    </row>
    <row r="9" spans="2:21" ht="15" x14ac:dyDescent="0.25">
      <c r="B9" s="59" t="s">
        <v>0</v>
      </c>
      <c r="C9" s="159"/>
      <c r="D9" s="159"/>
      <c r="E9" s="159"/>
      <c r="F9" s="159"/>
      <c r="G9" s="159"/>
      <c r="H9" s="159"/>
      <c r="I9" s="159"/>
      <c r="J9" s="159"/>
      <c r="K9" s="159"/>
      <c r="L9" s="58"/>
    </row>
    <row r="10" spans="2:21" s="9" customFormat="1" ht="8.25" customHeight="1" x14ac:dyDescent="0.25">
      <c r="B10" s="57"/>
      <c r="C10" s="14"/>
      <c r="D10" s="14"/>
      <c r="E10" s="14"/>
      <c r="F10" s="14"/>
      <c r="G10" s="14"/>
      <c r="H10" s="14"/>
      <c r="I10" s="14"/>
      <c r="J10" s="14"/>
      <c r="K10" s="14"/>
      <c r="L10" s="58"/>
    </row>
    <row r="11" spans="2:21" ht="15" x14ac:dyDescent="0.25">
      <c r="B11" s="59" t="s">
        <v>1</v>
      </c>
      <c r="C11" s="159"/>
      <c r="D11" s="159"/>
      <c r="E11" s="159"/>
      <c r="F11" s="159"/>
      <c r="G11" s="159"/>
      <c r="H11" s="159"/>
      <c r="I11" s="159"/>
      <c r="J11" s="159"/>
      <c r="K11" s="159"/>
      <c r="L11" s="58"/>
    </row>
    <row r="12" spans="2:21" s="9" customFormat="1" ht="8.25" customHeight="1" x14ac:dyDescent="0.25">
      <c r="B12" s="57"/>
      <c r="C12" s="14"/>
      <c r="D12" s="14"/>
      <c r="E12" s="14"/>
      <c r="F12" s="14"/>
      <c r="G12" s="14"/>
      <c r="H12" s="14"/>
      <c r="I12" s="14"/>
      <c r="J12" s="14"/>
      <c r="K12" s="14"/>
      <c r="L12" s="58"/>
    </row>
    <row r="13" spans="2:21" ht="15" x14ac:dyDescent="0.25">
      <c r="B13" s="59" t="s">
        <v>61</v>
      </c>
      <c r="C13" s="159"/>
      <c r="D13" s="159"/>
      <c r="E13" s="159"/>
      <c r="F13" s="159"/>
      <c r="G13" s="159"/>
      <c r="H13" s="159"/>
      <c r="I13" s="159"/>
      <c r="J13" s="159"/>
      <c r="K13" s="159"/>
      <c r="L13" s="58"/>
    </row>
    <row r="14" spans="2:21" ht="15" x14ac:dyDescent="0.25">
      <c r="B14" s="100" t="s">
        <v>62</v>
      </c>
      <c r="C14" s="14"/>
      <c r="D14" s="14"/>
      <c r="E14" s="14"/>
      <c r="F14" s="14"/>
      <c r="G14" s="14"/>
      <c r="H14" s="14"/>
      <c r="I14" s="14"/>
      <c r="J14" s="14"/>
      <c r="K14" s="14"/>
      <c r="L14" s="58"/>
    </row>
    <row r="15" spans="2:21" ht="15" x14ac:dyDescent="0.25">
      <c r="B15" s="57"/>
      <c r="C15" s="13" t="s">
        <v>2</v>
      </c>
      <c r="D15" s="15"/>
      <c r="E15" s="16"/>
      <c r="F15" s="13" t="s">
        <v>3</v>
      </c>
      <c r="G15" s="17"/>
      <c r="H15" s="18"/>
      <c r="I15" s="19"/>
      <c r="J15" s="20"/>
      <c r="K15" s="11"/>
      <c r="L15" s="58"/>
      <c r="T15" s="10" t="s">
        <v>69</v>
      </c>
      <c r="U15" s="10" t="s">
        <v>71</v>
      </c>
    </row>
    <row r="16" spans="2:21" ht="15" x14ac:dyDescent="0.25">
      <c r="B16" s="57"/>
      <c r="G16" s="113" t="s">
        <v>4</v>
      </c>
      <c r="I16" s="113" t="s">
        <v>5</v>
      </c>
      <c r="J16" s="11"/>
      <c r="K16" s="11"/>
      <c r="L16" s="58"/>
      <c r="T16" s="10" t="s">
        <v>70</v>
      </c>
      <c r="U16" s="10" t="s">
        <v>72</v>
      </c>
    </row>
    <row r="17" spans="2:12" ht="15" x14ac:dyDescent="0.25">
      <c r="B17" s="57"/>
      <c r="C17" s="13" t="s">
        <v>67</v>
      </c>
      <c r="D17" s="22"/>
      <c r="F17" s="11" t="s">
        <v>68</v>
      </c>
      <c r="G17" s="114"/>
      <c r="H17" s="113"/>
      <c r="I17" s="124" t="s">
        <v>74</v>
      </c>
      <c r="J17" s="114"/>
      <c r="K17" s="11"/>
      <c r="L17" s="58"/>
    </row>
    <row r="18" spans="2:12" ht="15" x14ac:dyDescent="0.25">
      <c r="B18" s="60"/>
      <c r="C18" s="36"/>
      <c r="D18" s="36"/>
      <c r="E18" s="36"/>
      <c r="F18" s="36"/>
      <c r="G18" s="37"/>
      <c r="H18" s="36"/>
      <c r="I18" s="37"/>
      <c r="J18" s="36"/>
      <c r="K18" s="36"/>
      <c r="L18" s="61"/>
    </row>
    <row r="19" spans="2:12" ht="18.75" x14ac:dyDescent="0.3">
      <c r="B19" s="156" t="s">
        <v>66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8"/>
    </row>
    <row r="20" spans="2:12" ht="15" x14ac:dyDescent="0.25">
      <c r="B20" s="62"/>
      <c r="C20" s="38" t="s">
        <v>7</v>
      </c>
      <c r="D20" s="21">
        <v>0</v>
      </c>
      <c r="E20" s="39"/>
      <c r="F20" s="38" t="s">
        <v>6</v>
      </c>
      <c r="G20" s="21">
        <v>0</v>
      </c>
      <c r="H20" s="39"/>
      <c r="I20" s="39"/>
      <c r="J20" s="39"/>
      <c r="K20" s="39"/>
      <c r="L20" s="56"/>
    </row>
    <row r="21" spans="2:12" ht="15" x14ac:dyDescent="0.25">
      <c r="B21" s="57"/>
      <c r="C21" s="13" t="s">
        <v>20</v>
      </c>
      <c r="D21" s="22">
        <v>0</v>
      </c>
      <c r="F21" s="13" t="s">
        <v>50</v>
      </c>
      <c r="G21" s="132">
        <v>0.52</v>
      </c>
      <c r="J21" s="11"/>
      <c r="K21" s="11"/>
      <c r="L21" s="58"/>
    </row>
    <row r="22" spans="2:12" ht="15" x14ac:dyDescent="0.25">
      <c r="B22" s="57"/>
      <c r="C22" s="13" t="s">
        <v>28</v>
      </c>
      <c r="D22" s="23">
        <v>0</v>
      </c>
      <c r="F22" s="13"/>
      <c r="G22" s="24"/>
      <c r="J22" s="11"/>
      <c r="K22" s="11"/>
      <c r="L22" s="58"/>
    </row>
    <row r="23" spans="2:12" ht="15" x14ac:dyDescent="0.25">
      <c r="B23" s="60"/>
      <c r="C23" s="36"/>
      <c r="D23" s="36"/>
      <c r="E23" s="36"/>
      <c r="F23" s="36"/>
      <c r="G23" s="40" t="b">
        <f>IF($D$21&gt;=1,TRUE,FALSE)</f>
        <v>0</v>
      </c>
      <c r="H23" s="40" t="b">
        <f>+IF($D$21&gt;1,TRUE,FALSE)</f>
        <v>0</v>
      </c>
      <c r="I23" s="40" t="b">
        <f>+IF($D$21&gt;2,TRUE,FALSE)</f>
        <v>0</v>
      </c>
      <c r="J23" s="40" t="b">
        <f>+IF($D$21&gt;3,TRUE,FALSE)</f>
        <v>0</v>
      </c>
      <c r="K23" s="40" t="b">
        <f>+IF($D$21&gt;4,TRUE,FALSE)</f>
        <v>0</v>
      </c>
      <c r="L23" s="61"/>
    </row>
    <row r="24" spans="2:12" ht="15" x14ac:dyDescent="0.25">
      <c r="B24" s="57"/>
      <c r="G24" s="25" t="s">
        <v>22</v>
      </c>
      <c r="H24" s="25" t="s">
        <v>23</v>
      </c>
      <c r="I24" s="25" t="s">
        <v>24</v>
      </c>
      <c r="J24" s="25" t="s">
        <v>25</v>
      </c>
      <c r="K24" s="25" t="s">
        <v>26</v>
      </c>
      <c r="L24" s="63" t="s">
        <v>27</v>
      </c>
    </row>
    <row r="25" spans="2:12" ht="18.75" x14ac:dyDescent="0.3">
      <c r="B25" s="167" t="s">
        <v>15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9"/>
    </row>
    <row r="26" spans="2:12" ht="30" x14ac:dyDescent="0.25">
      <c r="B26" s="64" t="s">
        <v>16</v>
      </c>
      <c r="C26" s="41" t="s">
        <v>17</v>
      </c>
      <c r="D26" s="41" t="s">
        <v>18</v>
      </c>
      <c r="E26" s="41" t="s">
        <v>21</v>
      </c>
      <c r="F26" s="41" t="s">
        <v>19</v>
      </c>
      <c r="G26" s="41"/>
      <c r="H26" s="41"/>
      <c r="I26" s="41"/>
      <c r="J26" s="41"/>
      <c r="K26" s="41"/>
      <c r="L26" s="65"/>
    </row>
    <row r="27" spans="2:12" ht="15" x14ac:dyDescent="0.25">
      <c r="B27" s="126" t="s">
        <v>77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8"/>
    </row>
    <row r="28" spans="2:12" ht="15" x14ac:dyDescent="0.25">
      <c r="B28" s="66"/>
      <c r="C28" s="22"/>
      <c r="D28" s="21"/>
      <c r="E28" s="26"/>
      <c r="F28" s="27">
        <f>+D28*E28</f>
        <v>0</v>
      </c>
      <c r="G28" s="27">
        <f>+IF($G$23=TRUE,F28,0)</f>
        <v>0</v>
      </c>
      <c r="H28" s="27">
        <f>+IF($H$23=TRUE,G28,0)*(1+$D$20)</f>
        <v>0</v>
      </c>
      <c r="I28" s="27">
        <f>+IF($I$23=TRUE,H28,0)*(1+$D$20)</f>
        <v>0</v>
      </c>
      <c r="J28" s="27">
        <f>+IF($J$23=TRUE,I28,0)*(1+$D$20)</f>
        <v>0</v>
      </c>
      <c r="K28" s="27">
        <f>+IF($K$23=TRUE,J28,0)*(1+$D$20)</f>
        <v>0</v>
      </c>
      <c r="L28" s="67">
        <f t="shared" ref="L28:L33" si="0">+SUM(G28:K28)</f>
        <v>0</v>
      </c>
    </row>
    <row r="29" spans="2:12" ht="15" x14ac:dyDescent="0.25">
      <c r="B29" s="118" t="s">
        <v>73</v>
      </c>
      <c r="C29" s="116"/>
      <c r="D29" s="117"/>
      <c r="E29" s="27"/>
      <c r="F29" s="27"/>
      <c r="G29" s="27">
        <f>IF(ISERROR(VLOOKUP($C28,$C$52:$K$59,5,FALSE)*G28),0,(VLOOKUP($C28,$C$52:$K$59,5,FALSE)*G28))</f>
        <v>0</v>
      </c>
      <c r="H29" s="27">
        <f>IF(ISERROR(VLOOKUP($C28,$C$52:$K$59,5,FALSE)*H28),0,(VLOOKUP($C28,$C$52:$K$59,6,FALSE)*H28))</f>
        <v>0</v>
      </c>
      <c r="I29" s="27">
        <f>IF(ISERROR(VLOOKUP($C28,$C$52:$K$59,5,FALSE)*I28),0,(VLOOKUP($C28,$C$52:$K$59,7,FALSE)*I28))</f>
        <v>0</v>
      </c>
      <c r="J29" s="27">
        <f>IF(ISERROR(VLOOKUP($C28,$C$52:$K$59,5,FALSE)*J28),0,(VLOOKUP($C28,$C$52:$K$59,8,FALSE)*J28))</f>
        <v>0</v>
      </c>
      <c r="K29" s="27">
        <f>IF(ISERROR(VLOOKUP($C28,$C$52:$K$59,5,FALSE)*K28),0,(VLOOKUP($C28,$C$52:$K$59,9,FALSE)*K28))</f>
        <v>0</v>
      </c>
      <c r="L29" s="67">
        <f t="shared" si="0"/>
        <v>0</v>
      </c>
    </row>
    <row r="30" spans="2:12" ht="15" x14ac:dyDescent="0.25">
      <c r="B30" s="66"/>
      <c r="C30" s="22"/>
      <c r="D30" s="21"/>
      <c r="E30" s="26"/>
      <c r="F30" s="27">
        <f>+D30*E30</f>
        <v>0</v>
      </c>
      <c r="G30" s="27">
        <f>+IF($G$23=TRUE,F30,0)</f>
        <v>0</v>
      </c>
      <c r="H30" s="27">
        <f>+IF($H$23=TRUE,G30,0)*(1+$D$20)</f>
        <v>0</v>
      </c>
      <c r="I30" s="27">
        <f>+IF($I$23=TRUE,H30,0)*(1+$D$20)</f>
        <v>0</v>
      </c>
      <c r="J30" s="27">
        <f>+IF($J$23=TRUE,I30,0)*(1+$D$20)</f>
        <v>0</v>
      </c>
      <c r="K30" s="27">
        <f>+IF($K$23=TRUE,J30,0)*(1+$D$20)</f>
        <v>0</v>
      </c>
      <c r="L30" s="68">
        <f t="shared" si="0"/>
        <v>0</v>
      </c>
    </row>
    <row r="31" spans="2:12" ht="15" x14ac:dyDescent="0.25">
      <c r="B31" s="118" t="s">
        <v>73</v>
      </c>
      <c r="C31" s="116"/>
      <c r="D31" s="117"/>
      <c r="E31" s="27"/>
      <c r="F31" s="27"/>
      <c r="G31" s="27">
        <f>IF(ISERROR(VLOOKUP($C30,$C$52:$K$59,5,FALSE)*G30),0,(VLOOKUP($C30,$C$52:$K$59,5,FALSE)*G30))</f>
        <v>0</v>
      </c>
      <c r="H31" s="27">
        <f>IF(ISERROR(VLOOKUP($C30,$C$52:$K$59,5,FALSE)*H30),0,(VLOOKUP($C30,$C$52:$K$59,6,FALSE)*H30))</f>
        <v>0</v>
      </c>
      <c r="I31" s="27">
        <f>IF(ISERROR(VLOOKUP($C30,$C$52:$K$59,5,FALSE)*I30),0,(VLOOKUP($C30,$C$52:$K$59,7,FALSE)*I30))</f>
        <v>0</v>
      </c>
      <c r="J31" s="27">
        <f>IF(ISERROR(VLOOKUP($C30,$C$52:$K$59,5,FALSE)*J30),0,(VLOOKUP($C30,$C$52:$K$59,8,FALSE)*J30))</f>
        <v>0</v>
      </c>
      <c r="K31" s="27">
        <f>IF(ISERROR(VLOOKUP($C30,$C$52:$K$59,5,FALSE)*K30),0,(VLOOKUP($C30,$C$52:$K$59,9,FALSE)*K30))</f>
        <v>0</v>
      </c>
      <c r="L31" s="67">
        <f t="shared" si="0"/>
        <v>0</v>
      </c>
    </row>
    <row r="32" spans="2:12" ht="15" x14ac:dyDescent="0.25">
      <c r="B32" s="66"/>
      <c r="C32" s="22"/>
      <c r="D32" s="21"/>
      <c r="E32" s="26"/>
      <c r="F32" s="27">
        <f>+D32*E32</f>
        <v>0</v>
      </c>
      <c r="G32" s="27">
        <f>+IF($G$23=TRUE,F32,0)</f>
        <v>0</v>
      </c>
      <c r="H32" s="27">
        <f>+IF($H$23=TRUE,G32,0)*(1+$D$20)</f>
        <v>0</v>
      </c>
      <c r="I32" s="27">
        <f>+IF($I$23=TRUE,H32,0)*(1+$D$20)</f>
        <v>0</v>
      </c>
      <c r="J32" s="27">
        <f>+IF($J$23=TRUE,I32,0)*(1+$D$20)</f>
        <v>0</v>
      </c>
      <c r="K32" s="27">
        <f>+IF($K$23=TRUE,J32,0)*(1+$D$20)</f>
        <v>0</v>
      </c>
      <c r="L32" s="68">
        <f t="shared" si="0"/>
        <v>0</v>
      </c>
    </row>
    <row r="33" spans="2:14" ht="15" x14ac:dyDescent="0.25">
      <c r="B33" s="118" t="s">
        <v>73</v>
      </c>
      <c r="C33" s="116"/>
      <c r="D33" s="117"/>
      <c r="E33" s="27"/>
      <c r="F33" s="27"/>
      <c r="G33" s="27">
        <f>IF(ISERROR(VLOOKUP($C32,$C$52:$K$59,5,FALSE)*G32),0,(VLOOKUP($C32,$C$52:$K$59,5,FALSE)*G32))</f>
        <v>0</v>
      </c>
      <c r="H33" s="27">
        <f>IF(ISERROR(VLOOKUP($C32,$C$52:$K$59,5,FALSE)*H32),0,(VLOOKUP($C32,$C$52:$K$59,6,FALSE)*H32))</f>
        <v>0</v>
      </c>
      <c r="I33" s="27">
        <f>IF(ISERROR(VLOOKUP($C32,$C$52:$K$59,5,FALSE)*I32),0,(VLOOKUP($C32,$C$52:$K$59,7,FALSE)*I32))</f>
        <v>0</v>
      </c>
      <c r="J33" s="27">
        <f>IF(ISERROR(VLOOKUP($C32,$C$52:$K$59,5,FALSE)*J32),0,(VLOOKUP($C32,$C$52:$K$59,8,FALSE)*J32))</f>
        <v>0</v>
      </c>
      <c r="K33" s="27">
        <f>IF(ISERROR(VLOOKUP($C32,$C$52:$K$59,5,FALSE)*K32),0,(VLOOKUP($C32,$C$52:$K$59,9,FALSE)*K32))</f>
        <v>0</v>
      </c>
      <c r="L33" s="67">
        <f t="shared" si="0"/>
        <v>0</v>
      </c>
    </row>
    <row r="34" spans="2:14" ht="15" x14ac:dyDescent="0.25">
      <c r="B34" s="129" t="s">
        <v>79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8"/>
    </row>
    <row r="35" spans="2:14" ht="15" x14ac:dyDescent="0.25">
      <c r="B35" s="66"/>
      <c r="C35" s="22"/>
      <c r="D35" s="21"/>
      <c r="E35" s="26"/>
      <c r="F35" s="27">
        <f>+D35*E35</f>
        <v>0</v>
      </c>
      <c r="G35" s="27">
        <f>+IF($G$23=TRUE,F35,0)</f>
        <v>0</v>
      </c>
      <c r="H35" s="27">
        <f>+IF($H$23=TRUE,G35,0)*(1+$D$20)</f>
        <v>0</v>
      </c>
      <c r="I35" s="27">
        <f>+IF($I$23=TRUE,H35,0)*(1+$D$20)</f>
        <v>0</v>
      </c>
      <c r="J35" s="27">
        <f>+IF($J$23=TRUE,I35,0)*(1+$D$20)</f>
        <v>0</v>
      </c>
      <c r="K35" s="27">
        <f>+IF($K$23=TRUE,J35,0)*(1+$D$20)</f>
        <v>0</v>
      </c>
      <c r="L35" s="68">
        <f t="shared" ref="L35:L40" si="1">+SUM(G35:K35)</f>
        <v>0</v>
      </c>
    </row>
    <row r="36" spans="2:14" ht="15" x14ac:dyDescent="0.25">
      <c r="B36" s="118" t="s">
        <v>73</v>
      </c>
      <c r="C36" s="116"/>
      <c r="D36" s="117"/>
      <c r="E36" s="27"/>
      <c r="F36" s="27"/>
      <c r="G36" s="27">
        <f>IF(ISERROR(VLOOKUP($C35,$C$52:$K$59,5,FALSE)*G35),0,(VLOOKUP($C35,$C$52:$K$59,5,FALSE)*G35))</f>
        <v>0</v>
      </c>
      <c r="H36" s="27">
        <f>IF(ISERROR(VLOOKUP($C35,$C$52:$K$59,5,FALSE)*H35),0,(VLOOKUP($C35,$C$52:$K$59,6,FALSE)*H35))</f>
        <v>0</v>
      </c>
      <c r="I36" s="27">
        <f>IF(ISERROR(VLOOKUP($C35,$C$52:$K$59,5,FALSE)*I35),0,(VLOOKUP($C35,$C$52:$K$59,7,FALSE)*I35))</f>
        <v>0</v>
      </c>
      <c r="J36" s="27">
        <f>IF(ISERROR(VLOOKUP($C35,$C$52:$K$59,5,FALSE)*J35),0,(VLOOKUP($C35,$C$52:$K$59,8,FALSE)*J35))</f>
        <v>0</v>
      </c>
      <c r="K36" s="27">
        <f>IF(ISERROR(VLOOKUP($C35,$C$52:$K$59,5,FALSE)*K35),0,(VLOOKUP($C35,$C$52:$K$59,9,FALSE)*K35))</f>
        <v>0</v>
      </c>
      <c r="L36" s="67">
        <f t="shared" si="1"/>
        <v>0</v>
      </c>
    </row>
    <row r="37" spans="2:14" ht="15" x14ac:dyDescent="0.25">
      <c r="B37" s="66"/>
      <c r="C37" s="22"/>
      <c r="D37" s="21"/>
      <c r="E37" s="26"/>
      <c r="F37" s="27">
        <f>+D37*E37</f>
        <v>0</v>
      </c>
      <c r="G37" s="27">
        <f>+IF($G$23=TRUE,F37,0)</f>
        <v>0</v>
      </c>
      <c r="H37" s="27">
        <f>+IF($H$23=TRUE,G37,0)*(1+$D$20)</f>
        <v>0</v>
      </c>
      <c r="I37" s="27">
        <f>+IF($I$23=TRUE,H37,0)*(1+$D$20)</f>
        <v>0</v>
      </c>
      <c r="J37" s="27">
        <f>+IF($J$23=TRUE,I37,0)*(1+$D$20)</f>
        <v>0</v>
      </c>
      <c r="K37" s="27">
        <f>+IF($K$23=TRUE,J37,0)*(1+$D$20)</f>
        <v>0</v>
      </c>
      <c r="L37" s="68">
        <f t="shared" si="1"/>
        <v>0</v>
      </c>
    </row>
    <row r="38" spans="2:14" ht="15" x14ac:dyDescent="0.25">
      <c r="B38" s="118" t="s">
        <v>73</v>
      </c>
      <c r="C38" s="116"/>
      <c r="D38" s="117"/>
      <c r="E38" s="27"/>
      <c r="F38" s="27"/>
      <c r="G38" s="27">
        <f>IF(ISERROR(VLOOKUP($C37,$C$52:$K$59,5,FALSE)*G37),0,(VLOOKUP($C37,$C$52:$K$59,5,FALSE)*G37))</f>
        <v>0</v>
      </c>
      <c r="H38" s="27">
        <f>IF(ISERROR(VLOOKUP($C37,$C$52:$K$59,5,FALSE)*H37),0,(VLOOKUP($C37,$C$52:$K$59,6,FALSE)*H37))</f>
        <v>0</v>
      </c>
      <c r="I38" s="27">
        <f>IF(ISERROR(VLOOKUP($C37,$C$52:$K$59,5,FALSE)*I37),0,(VLOOKUP($C37,$C$52:$K$59,7,FALSE)*I37))</f>
        <v>0</v>
      </c>
      <c r="J38" s="27">
        <f>IF(ISERROR(VLOOKUP($C37,$C$52:$K$59,5,FALSE)*J37),0,(VLOOKUP($C37,$C$52:$K$59,8,FALSE)*J37))</f>
        <v>0</v>
      </c>
      <c r="K38" s="27">
        <f>IF(ISERROR(VLOOKUP($C37,$C$52:$K$59,5,FALSE)*K37),0,(VLOOKUP($C37,$C$52:$K$59,9,FALSE)*K37))</f>
        <v>0</v>
      </c>
      <c r="L38" s="67">
        <f t="shared" si="1"/>
        <v>0</v>
      </c>
    </row>
    <row r="39" spans="2:14" ht="15" x14ac:dyDescent="0.25">
      <c r="B39" s="66"/>
      <c r="C39" s="22"/>
      <c r="D39" s="21"/>
      <c r="E39" s="26"/>
      <c r="F39" s="27">
        <f>+D39*E39</f>
        <v>0</v>
      </c>
      <c r="G39" s="27">
        <f>+IF($G$23=TRUE,F39,0)</f>
        <v>0</v>
      </c>
      <c r="H39" s="27">
        <f>+IF($H$23=TRUE,G39,0)*(1+$D$20)</f>
        <v>0</v>
      </c>
      <c r="I39" s="27">
        <f>+IF($I$23=TRUE,H39,0)*(1+$D$20)</f>
        <v>0</v>
      </c>
      <c r="J39" s="27">
        <f>+IF($J$23=TRUE,I39,0)*(1+$D$20)</f>
        <v>0</v>
      </c>
      <c r="K39" s="27">
        <f>+IF($K$23=TRUE,J39,0)*(1+$D$20)</f>
        <v>0</v>
      </c>
      <c r="L39" s="68">
        <f t="shared" si="1"/>
        <v>0</v>
      </c>
    </row>
    <row r="40" spans="2:14" ht="15" x14ac:dyDescent="0.25">
      <c r="B40" s="118" t="s">
        <v>73</v>
      </c>
      <c r="C40" s="116"/>
      <c r="D40" s="117"/>
      <c r="E40" s="27"/>
      <c r="F40" s="27"/>
      <c r="G40" s="27">
        <f>IF(ISERROR(VLOOKUP($C39,$C$52:$K$59,5,FALSE)*G39),0,(VLOOKUP($C39,$C$52:$K$59,5,FALSE)*G39))</f>
        <v>0</v>
      </c>
      <c r="H40" s="27">
        <f>IF(ISERROR(VLOOKUP($C39,$C$52:$K$59,5,FALSE)*H39),0,(VLOOKUP($C39,$C$52:$K$59,6,FALSE)*H39))</f>
        <v>0</v>
      </c>
      <c r="I40" s="27">
        <f>IF(ISERROR(VLOOKUP($C39,$C$52:$K$59,5,FALSE)*I39),0,(VLOOKUP($C39,$C$52:$K$59,7,FALSE)*I39))</f>
        <v>0</v>
      </c>
      <c r="J40" s="27">
        <f>IF(ISERROR(VLOOKUP($C39,$C$52:$K$59,5,FALSE)*J39),0,(VLOOKUP($C39,$C$52:$K$59,8,FALSE)*J39))</f>
        <v>0</v>
      </c>
      <c r="K40" s="27">
        <f>IF(ISERROR(VLOOKUP($C39,$C$52:$K$59,5,FALSE)*K39),0,(VLOOKUP($C39,$C$52:$K$59,9,FALSE)*K39))</f>
        <v>0</v>
      </c>
      <c r="L40" s="67">
        <f t="shared" si="1"/>
        <v>0</v>
      </c>
      <c r="N40" s="131" t="e">
        <f>+J40/J39</f>
        <v>#DIV/0!</v>
      </c>
    </row>
    <row r="41" spans="2:14" ht="15" x14ac:dyDescent="0.25">
      <c r="B41" s="129" t="s">
        <v>78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8"/>
      <c r="M41" s="130"/>
    </row>
    <row r="42" spans="2:14" ht="15" x14ac:dyDescent="0.25">
      <c r="B42" s="66"/>
      <c r="C42" s="22"/>
      <c r="D42" s="21"/>
      <c r="E42" s="26"/>
      <c r="F42" s="27">
        <f>+D42*E42</f>
        <v>0</v>
      </c>
      <c r="G42" s="27">
        <f>+IF($G$23=TRUE,F42,0)</f>
        <v>0</v>
      </c>
      <c r="H42" s="27">
        <f>+IF($H$23=TRUE,G42,0)*(1+$D$20)</f>
        <v>0</v>
      </c>
      <c r="I42" s="27">
        <f>+IF($I$23=TRUE,H42,0)*(1+$D$20)</f>
        <v>0</v>
      </c>
      <c r="J42" s="27">
        <f>+IF($J$23=TRUE,I42,0)*(1+$D$20)</f>
        <v>0</v>
      </c>
      <c r="K42" s="27">
        <f>+IF($K$23=TRUE,J42,0)*(1+$D$20)</f>
        <v>0</v>
      </c>
      <c r="L42" s="68">
        <f t="shared" ref="L42:L47" si="2">+SUM(G42:K42)</f>
        <v>0</v>
      </c>
    </row>
    <row r="43" spans="2:14" ht="15" x14ac:dyDescent="0.25">
      <c r="B43" s="118" t="s">
        <v>73</v>
      </c>
      <c r="C43" s="116"/>
      <c r="D43" s="117"/>
      <c r="E43" s="27"/>
      <c r="F43" s="27"/>
      <c r="G43" s="27">
        <f>IF(ISERROR(VLOOKUP($C42,$C$52:$K$59,5,FALSE)*G42),0,(VLOOKUP($C42,$C$52:$K$59,5,FALSE)*G42))</f>
        <v>0</v>
      </c>
      <c r="H43" s="27">
        <f>IF(ISERROR(VLOOKUP($C42,$C$52:$K$59,5,FALSE)*H42),0,(VLOOKUP($C42,$C$52:$K$59,6,FALSE)*H42))</f>
        <v>0</v>
      </c>
      <c r="I43" s="27">
        <f>IF(ISERROR(VLOOKUP($C42,$C$52:$K$59,5,FALSE)*I42),0,(VLOOKUP($C42,$C$52:$K$59,7,FALSE)*I42))</f>
        <v>0</v>
      </c>
      <c r="J43" s="27">
        <f>IF(ISERROR(VLOOKUP($C42,$C$52:$K$59,5,FALSE)*J42),0,(VLOOKUP($C42,$C$52:$K$59,8,FALSE)*J42))</f>
        <v>0</v>
      </c>
      <c r="K43" s="27">
        <f>IF(ISERROR(VLOOKUP($C42,$C$52:$K$59,5,FALSE)*K42),0,(VLOOKUP($C42,$C$52:$K$59,9,FALSE)*K42))</f>
        <v>0</v>
      </c>
      <c r="L43" s="67">
        <f t="shared" si="2"/>
        <v>0</v>
      </c>
    </row>
    <row r="44" spans="2:14" ht="15" x14ac:dyDescent="0.25">
      <c r="B44" s="66"/>
      <c r="C44" s="22"/>
      <c r="D44" s="21"/>
      <c r="E44" s="26"/>
      <c r="F44" s="27">
        <f>+D44*E44</f>
        <v>0</v>
      </c>
      <c r="G44" s="27">
        <f>+IF($G$23=TRUE,F44,0)</f>
        <v>0</v>
      </c>
      <c r="H44" s="27">
        <f>+IF($H$23=TRUE,G44,0)*(1+$D$20)</f>
        <v>0</v>
      </c>
      <c r="I44" s="27">
        <f>+IF($I$23=TRUE,H44,0)*(1+$D$20)</f>
        <v>0</v>
      </c>
      <c r="J44" s="27">
        <f>+IF($J$23=TRUE,I44,0)*(1+$D$20)</f>
        <v>0</v>
      </c>
      <c r="K44" s="27">
        <f>+IF($K$23=TRUE,J44,0)*(1+$D$20)</f>
        <v>0</v>
      </c>
      <c r="L44" s="68">
        <f t="shared" si="2"/>
        <v>0</v>
      </c>
    </row>
    <row r="45" spans="2:14" ht="15" x14ac:dyDescent="0.25">
      <c r="B45" s="118" t="s">
        <v>73</v>
      </c>
      <c r="C45" s="116"/>
      <c r="D45" s="117"/>
      <c r="E45" s="27"/>
      <c r="F45" s="27"/>
      <c r="G45" s="27">
        <f>IF(ISERROR(VLOOKUP($C44,$C$52:$K$59,5,FALSE)*G44),0,(VLOOKUP($C44,$C$52:$K$59,5,FALSE)*G44))</f>
        <v>0</v>
      </c>
      <c r="H45" s="27">
        <f>IF(ISERROR(VLOOKUP($C44,$C$52:$K$59,5,FALSE)*H44),0,(VLOOKUP($C44,$C$52:$K$59,6,FALSE)*H44))</f>
        <v>0</v>
      </c>
      <c r="I45" s="27">
        <f>IF(ISERROR(VLOOKUP($C44,$C$52:$K$59,5,FALSE)*I44),0,(VLOOKUP($C44,$C$52:$K$59,7,FALSE)*I44))</f>
        <v>0</v>
      </c>
      <c r="J45" s="27">
        <f>IF(ISERROR(VLOOKUP($C44,$C$52:$K$59,5,FALSE)*J44),0,(VLOOKUP($C44,$C$52:$K$59,8,FALSE)*J44))</f>
        <v>0</v>
      </c>
      <c r="K45" s="27">
        <f>IF(ISERROR(VLOOKUP($C44,$C$52:$K$59,5,FALSE)*K44),0,(VLOOKUP($C44,$C$52:$K$59,9,FALSE)*K44))</f>
        <v>0</v>
      </c>
      <c r="L45" s="67">
        <f t="shared" si="2"/>
        <v>0</v>
      </c>
    </row>
    <row r="46" spans="2:14" ht="15" x14ac:dyDescent="0.25">
      <c r="B46" s="66"/>
      <c r="C46" s="22"/>
      <c r="D46" s="21"/>
      <c r="E46" s="26"/>
      <c r="F46" s="27">
        <f>+D46*E46</f>
        <v>0</v>
      </c>
      <c r="G46" s="27">
        <f>+IF($G$23=TRUE,F46,0)</f>
        <v>0</v>
      </c>
      <c r="H46" s="27">
        <f>+IF($H$23=TRUE,G46,0)*(1+$D$20)</f>
        <v>0</v>
      </c>
      <c r="I46" s="27">
        <f>+IF($I$23=TRUE,H46,0)*(1+$D$20)</f>
        <v>0</v>
      </c>
      <c r="J46" s="27">
        <f>+IF($J$23=TRUE,I46,0)*(1+$D$20)</f>
        <v>0</v>
      </c>
      <c r="K46" s="27">
        <f>+IF($K$23=TRUE,J46,0)*(1+$D$20)</f>
        <v>0</v>
      </c>
      <c r="L46" s="68">
        <f t="shared" si="2"/>
        <v>0</v>
      </c>
    </row>
    <row r="47" spans="2:14" ht="15" x14ac:dyDescent="0.25">
      <c r="B47" s="118" t="s">
        <v>73</v>
      </c>
      <c r="C47" s="116"/>
      <c r="D47" s="117"/>
      <c r="E47" s="27"/>
      <c r="F47" s="27"/>
      <c r="G47" s="27">
        <f>IF(ISERROR(VLOOKUP($C46,$C$52:$K$59,5,FALSE)*G46),0,(VLOOKUP($C46,$C$52:$K$59,5,FALSE)*G46))</f>
        <v>0</v>
      </c>
      <c r="H47" s="27">
        <f>IF(ISERROR(VLOOKUP($C46,$C$52:$K$59,5,FALSE)*H46),0,(VLOOKUP($C46,$C$52:$K$59,6,FALSE)*H46))</f>
        <v>0</v>
      </c>
      <c r="I47" s="27">
        <f>IF(ISERROR(VLOOKUP($C46,$C$52:$K$59,5,FALSE)*I46),0,(VLOOKUP($C46,$C$52:$K$59,7,FALSE)*I46))</f>
        <v>0</v>
      </c>
      <c r="J47" s="27">
        <f>IF(ISERROR(VLOOKUP($C46,$C$52:$K$59,5,FALSE)*J46),0,(VLOOKUP($C46,$C$52:$K$59,8,FALSE)*J46))</f>
        <v>0</v>
      </c>
      <c r="K47" s="27">
        <f>IF(ISERROR(VLOOKUP($C46,$C$52:$K$59,5,FALSE)*K46),0,(VLOOKUP($C46,$C$52:$K$59,9,FALSE)*K46))</f>
        <v>0</v>
      </c>
      <c r="L47" s="68">
        <f t="shared" si="2"/>
        <v>0</v>
      </c>
    </row>
    <row r="48" spans="2:14" ht="15" x14ac:dyDescent="0.25">
      <c r="B48" s="57"/>
      <c r="D48" s="28"/>
      <c r="G48" s="29"/>
      <c r="H48" s="29"/>
      <c r="I48" s="29"/>
      <c r="J48" s="29"/>
      <c r="K48" s="29"/>
      <c r="L48" s="69"/>
    </row>
    <row r="49" spans="2:12" s="33" customFormat="1" ht="16.5" thickBot="1" x14ac:dyDescent="0.3">
      <c r="B49" s="70" t="s">
        <v>52</v>
      </c>
      <c r="C49" s="42"/>
      <c r="D49" s="43"/>
      <c r="E49" s="42"/>
      <c r="F49" s="42"/>
      <c r="G49" s="44">
        <f>+SUM(G28,G30,G32,G35,G37,G39,G42,G44,G46)</f>
        <v>0</v>
      </c>
      <c r="H49" s="44">
        <f t="shared" ref="H49:J49" si="3">+SUM(H28,H30,H32,H35,H37,H39,H42,H44,H46)</f>
        <v>0</v>
      </c>
      <c r="I49" s="44">
        <f t="shared" si="3"/>
        <v>0</v>
      </c>
      <c r="J49" s="44">
        <f t="shared" si="3"/>
        <v>0</v>
      </c>
      <c r="K49" s="44">
        <f>+SUM(K28,K30,K32,K35,K37,K39,K42,K44,K46)</f>
        <v>0</v>
      </c>
      <c r="L49" s="71">
        <f>+SUM(L28,L30,L32,L35,L37,L39,L42,L44,L46)</f>
        <v>0</v>
      </c>
    </row>
    <row r="50" spans="2:12" ht="15" x14ac:dyDescent="0.25">
      <c r="B50" s="57"/>
      <c r="D50" s="28"/>
      <c r="G50" s="29"/>
      <c r="H50" s="29"/>
      <c r="I50" s="29"/>
      <c r="J50" s="29"/>
      <c r="K50" s="29"/>
      <c r="L50" s="69"/>
    </row>
    <row r="51" spans="2:12" s="33" customFormat="1" ht="15.6" x14ac:dyDescent="0.3">
      <c r="B51" s="72" t="s">
        <v>29</v>
      </c>
      <c r="C51" s="45"/>
      <c r="D51" s="45"/>
      <c r="E51" s="45"/>
      <c r="F51" s="45"/>
      <c r="G51" s="46">
        <f>+SUM(G29,G31,G33,G36,G38,G40,G43,G45,G47)</f>
        <v>0</v>
      </c>
      <c r="H51" s="46">
        <f t="shared" ref="H51:J51" si="4">+SUM(H29,H31,H33,H36,H38,H40,H43,H45,H47)</f>
        <v>0</v>
      </c>
      <c r="I51" s="46">
        <f t="shared" si="4"/>
        <v>0</v>
      </c>
      <c r="J51" s="46">
        <f t="shared" si="4"/>
        <v>0</v>
      </c>
      <c r="K51" s="46">
        <f>+SUM(K29,K31,K33,K36,K38,K40,K43,K45,K47)</f>
        <v>0</v>
      </c>
      <c r="L51" s="73">
        <f>+SUM(L29,L31,L33,L36,L38,L40,L43,L45,L47)</f>
        <v>0</v>
      </c>
    </row>
    <row r="52" spans="2:12" hidden="1" x14ac:dyDescent="0.3">
      <c r="B52" s="57"/>
      <c r="C52" s="11" t="s">
        <v>13</v>
      </c>
      <c r="G52" s="30">
        <f>+VLOOKUP($C52,'Fringe rates'!$A$4:$F$11,2,FALSE)</f>
        <v>0.32200000000000001</v>
      </c>
      <c r="H52" s="30">
        <f>+VLOOKUP($C52,'Fringe rates'!$A$4:$F$11,2,FALSE)+$D$22</f>
        <v>0.32200000000000001</v>
      </c>
      <c r="I52" s="30">
        <f t="shared" ref="I52:K59" si="5">+H52+$D$22</f>
        <v>0.32200000000000001</v>
      </c>
      <c r="J52" s="30">
        <f t="shared" si="5"/>
        <v>0.32200000000000001</v>
      </c>
      <c r="K52" s="30">
        <f t="shared" si="5"/>
        <v>0.32200000000000001</v>
      </c>
      <c r="L52" s="69"/>
    </row>
    <row r="53" spans="2:12" hidden="1" x14ac:dyDescent="0.3">
      <c r="B53" s="57"/>
      <c r="C53" s="11" t="s">
        <v>91</v>
      </c>
      <c r="G53" s="30">
        <f>+VLOOKUP($C53,'Fringe rates'!$A$4:$F$11,2,FALSE)</f>
        <v>0.371</v>
      </c>
      <c r="H53" s="30">
        <f>+VLOOKUP($C53,'Fringe rates'!$A$4:$F$11,2,FALSE)+$D$22</f>
        <v>0.371</v>
      </c>
      <c r="I53" s="30">
        <f t="shared" si="5"/>
        <v>0.371</v>
      </c>
      <c r="J53" s="30">
        <f t="shared" si="5"/>
        <v>0.371</v>
      </c>
      <c r="K53" s="30">
        <f t="shared" si="5"/>
        <v>0.371</v>
      </c>
      <c r="L53" s="69"/>
    </row>
    <row r="54" spans="2:12" hidden="1" x14ac:dyDescent="0.3">
      <c r="B54" s="57"/>
      <c r="C54" s="11" t="s">
        <v>92</v>
      </c>
      <c r="G54" s="30">
        <f>+VLOOKUP($C54,'Fringe rates'!$A$4:$F$11,2,FALSE)</f>
        <v>0.16400000000000001</v>
      </c>
      <c r="H54" s="30">
        <f>+VLOOKUP($C54,'Fringe rates'!$A$4:$F$11,2,FALSE)+$D$22</f>
        <v>0.16400000000000001</v>
      </c>
      <c r="I54" s="30">
        <f t="shared" si="5"/>
        <v>0.16400000000000001</v>
      </c>
      <c r="J54" s="30">
        <f t="shared" si="5"/>
        <v>0.16400000000000001</v>
      </c>
      <c r="K54" s="30">
        <f t="shared" si="5"/>
        <v>0.16400000000000001</v>
      </c>
      <c r="L54" s="69"/>
    </row>
    <row r="55" spans="2:12" hidden="1" x14ac:dyDescent="0.3">
      <c r="B55" s="57"/>
      <c r="C55" s="11" t="s">
        <v>9</v>
      </c>
      <c r="G55" s="30">
        <f>+VLOOKUP($C55,'Fringe rates'!$A$4:$F$11,2,FALSE)</f>
        <v>0.16400000000000001</v>
      </c>
      <c r="H55" s="30">
        <f>+VLOOKUP($C55,'Fringe rates'!$A$4:$F$11,2,FALSE)+$D$22</f>
        <v>0.16400000000000001</v>
      </c>
      <c r="I55" s="30">
        <f t="shared" si="5"/>
        <v>0.16400000000000001</v>
      </c>
      <c r="J55" s="30">
        <f t="shared" si="5"/>
        <v>0.16400000000000001</v>
      </c>
      <c r="K55" s="30">
        <f t="shared" si="5"/>
        <v>0.16400000000000001</v>
      </c>
      <c r="L55" s="69"/>
    </row>
    <row r="56" spans="2:12" hidden="1" x14ac:dyDescent="0.3">
      <c r="B56" s="57"/>
      <c r="C56" s="11" t="s">
        <v>14</v>
      </c>
      <c r="G56" s="30">
        <f>+VLOOKUP($C56,'Fringe rates'!$A$4:$F$11,2,FALSE)</f>
        <v>0.16400000000000001</v>
      </c>
      <c r="H56" s="30">
        <f>+VLOOKUP($C56,'Fringe rates'!$A$4:$F$11,2,FALSE)+$D$22</f>
        <v>0.16400000000000001</v>
      </c>
      <c r="I56" s="30">
        <f t="shared" si="5"/>
        <v>0.16400000000000001</v>
      </c>
      <c r="J56" s="30">
        <f t="shared" si="5"/>
        <v>0.16400000000000001</v>
      </c>
      <c r="K56" s="30">
        <f t="shared" si="5"/>
        <v>0.16400000000000001</v>
      </c>
      <c r="L56" s="69"/>
    </row>
    <row r="57" spans="2:12" hidden="1" x14ac:dyDescent="0.3">
      <c r="B57" s="57"/>
      <c r="C57" s="11" t="s">
        <v>89</v>
      </c>
      <c r="G57" s="30">
        <f>+VLOOKUP($C57,'Fringe rates'!$A$4:$F$11,2,FALSE)</f>
        <v>0.5</v>
      </c>
      <c r="H57" s="30">
        <f>+VLOOKUP($C57,'Fringe rates'!$A$4:$F$11,2,FALSE)+$D$22</f>
        <v>0.5</v>
      </c>
      <c r="I57" s="30">
        <f t="shared" si="5"/>
        <v>0.5</v>
      </c>
      <c r="J57" s="30">
        <f t="shared" si="5"/>
        <v>0.5</v>
      </c>
      <c r="K57" s="30">
        <f t="shared" si="5"/>
        <v>0.5</v>
      </c>
      <c r="L57" s="69"/>
    </row>
    <row r="58" spans="2:12" hidden="1" x14ac:dyDescent="0.3">
      <c r="B58" s="57"/>
      <c r="C58" s="11" t="s">
        <v>90</v>
      </c>
      <c r="G58" s="30">
        <f>+VLOOKUP($C58,'Fringe rates'!$A$4:$F$11,2,FALSE)</f>
        <v>0.34200000000000003</v>
      </c>
      <c r="H58" s="30">
        <f>+VLOOKUP($C58,'Fringe rates'!$A$4:$F$11,2,FALSE)+$D$22</f>
        <v>0.34200000000000003</v>
      </c>
      <c r="I58" s="30">
        <f t="shared" si="5"/>
        <v>0.34200000000000003</v>
      </c>
      <c r="J58" s="30">
        <f t="shared" si="5"/>
        <v>0.34200000000000003</v>
      </c>
      <c r="K58" s="30">
        <f t="shared" si="5"/>
        <v>0.34200000000000003</v>
      </c>
      <c r="L58" s="69"/>
    </row>
    <row r="59" spans="2:12" hidden="1" x14ac:dyDescent="0.3">
      <c r="B59" s="57"/>
      <c r="C59" s="11" t="s">
        <v>10</v>
      </c>
      <c r="G59" s="30">
        <f>+VLOOKUP($C59,'Fringe rates'!$A$4:$F$11,2,FALSE)</f>
        <v>0.05</v>
      </c>
      <c r="H59" s="30">
        <f>+VLOOKUP($C59,'Fringe rates'!$A$4:$F$11,2,FALSE)+$D$22</f>
        <v>0.05</v>
      </c>
      <c r="I59" s="30">
        <f t="shared" si="5"/>
        <v>0.05</v>
      </c>
      <c r="J59" s="30">
        <f t="shared" si="5"/>
        <v>0.05</v>
      </c>
      <c r="K59" s="30">
        <f t="shared" si="5"/>
        <v>0.05</v>
      </c>
      <c r="L59" s="69"/>
    </row>
    <row r="60" spans="2:12" x14ac:dyDescent="0.3">
      <c r="B60" s="57"/>
      <c r="J60" s="11"/>
      <c r="K60" s="11"/>
      <c r="L60" s="69"/>
    </row>
    <row r="61" spans="2:12" s="33" customFormat="1" ht="16.2" thickBot="1" x14ac:dyDescent="0.35">
      <c r="B61" s="70" t="s">
        <v>53</v>
      </c>
      <c r="C61" s="42"/>
      <c r="D61" s="42"/>
      <c r="E61" s="42"/>
      <c r="F61" s="42"/>
      <c r="G61" s="44">
        <f t="shared" ref="G61:L61" si="6">+G49+G51</f>
        <v>0</v>
      </c>
      <c r="H61" s="44">
        <f t="shared" si="6"/>
        <v>0</v>
      </c>
      <c r="I61" s="44">
        <f t="shared" si="6"/>
        <v>0</v>
      </c>
      <c r="J61" s="44">
        <f t="shared" si="6"/>
        <v>0</v>
      </c>
      <c r="K61" s="44">
        <f t="shared" si="6"/>
        <v>0</v>
      </c>
      <c r="L61" s="71">
        <f t="shared" si="6"/>
        <v>0</v>
      </c>
    </row>
    <row r="62" spans="2:12" x14ac:dyDescent="0.3">
      <c r="B62" s="60"/>
      <c r="C62" s="36"/>
      <c r="D62" s="36"/>
      <c r="E62" s="36"/>
      <c r="F62" s="36"/>
      <c r="G62" s="36"/>
      <c r="H62" s="36"/>
      <c r="I62" s="36"/>
      <c r="J62" s="36"/>
      <c r="K62" s="36"/>
      <c r="L62" s="61"/>
    </row>
    <row r="63" spans="2:12" ht="17.399999999999999" x14ac:dyDescent="0.3">
      <c r="B63" s="156" t="s">
        <v>42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58"/>
    </row>
    <row r="64" spans="2:12" x14ac:dyDescent="0.3">
      <c r="B64" s="120"/>
      <c r="C64" s="112"/>
      <c r="D64" s="112"/>
      <c r="E64" s="112"/>
      <c r="F64" s="20"/>
      <c r="G64" s="26">
        <v>0</v>
      </c>
      <c r="H64" s="26">
        <f>+IF(H$23=TRUE,G64*(1+$G$20),0)</f>
        <v>0</v>
      </c>
      <c r="I64" s="26">
        <f>+IF(I$23=TRUE,H64*(1+$G$20),0)</f>
        <v>0</v>
      </c>
      <c r="J64" s="26">
        <f>+IF(J$23=TRUE,I64*(1+$G$20),0)</f>
        <v>0</v>
      </c>
      <c r="K64" s="26">
        <f>+IF(K$23=TRUE,J64*(1+$G$20),0)</f>
        <v>0</v>
      </c>
      <c r="L64" s="74">
        <f>+SUM(G64:K64)</f>
        <v>0</v>
      </c>
    </row>
    <row r="65" spans="2:12" x14ac:dyDescent="0.3">
      <c r="B65" s="121"/>
      <c r="C65" s="112"/>
      <c r="D65" s="112"/>
      <c r="E65" s="112"/>
      <c r="F65" s="20"/>
      <c r="G65" s="26">
        <v>0</v>
      </c>
      <c r="H65" s="26">
        <f t="shared" ref="H65:K66" si="7">+IF(H$23=TRUE,G65*(1+$G$20),0)</f>
        <v>0</v>
      </c>
      <c r="I65" s="26">
        <f t="shared" si="7"/>
        <v>0</v>
      </c>
      <c r="J65" s="26">
        <f t="shared" si="7"/>
        <v>0</v>
      </c>
      <c r="K65" s="26">
        <f t="shared" si="7"/>
        <v>0</v>
      </c>
      <c r="L65" s="74">
        <f t="shared" ref="L65:L66" si="8">+SUM(G65:K65)</f>
        <v>0</v>
      </c>
    </row>
    <row r="66" spans="2:12" x14ac:dyDescent="0.3">
      <c r="B66" s="121"/>
      <c r="C66" s="112"/>
      <c r="D66" s="112"/>
      <c r="E66" s="112"/>
      <c r="F66" s="20"/>
      <c r="G66" s="26">
        <v>0</v>
      </c>
      <c r="H66" s="26">
        <f t="shared" si="7"/>
        <v>0</v>
      </c>
      <c r="I66" s="26">
        <f t="shared" si="7"/>
        <v>0</v>
      </c>
      <c r="J66" s="26">
        <f t="shared" si="7"/>
        <v>0</v>
      </c>
      <c r="K66" s="26">
        <f t="shared" si="7"/>
        <v>0</v>
      </c>
      <c r="L66" s="74">
        <f t="shared" si="8"/>
        <v>0</v>
      </c>
    </row>
    <row r="67" spans="2:12" s="33" customFormat="1" ht="16.2" thickBot="1" x14ac:dyDescent="0.35">
      <c r="B67" s="70" t="s">
        <v>44</v>
      </c>
      <c r="C67" s="42"/>
      <c r="D67" s="42"/>
      <c r="E67" s="42"/>
      <c r="F67" s="42"/>
      <c r="G67" s="47">
        <f t="shared" ref="G67:L67" si="9">+SUM(G64:G66)</f>
        <v>0</v>
      </c>
      <c r="H67" s="47">
        <f t="shared" si="9"/>
        <v>0</v>
      </c>
      <c r="I67" s="47">
        <f t="shared" si="9"/>
        <v>0</v>
      </c>
      <c r="J67" s="47">
        <f t="shared" si="9"/>
        <v>0</v>
      </c>
      <c r="K67" s="47">
        <f t="shared" si="9"/>
        <v>0</v>
      </c>
      <c r="L67" s="75">
        <f t="shared" si="9"/>
        <v>0</v>
      </c>
    </row>
    <row r="68" spans="2:12" x14ac:dyDescent="0.3">
      <c r="B68" s="57"/>
      <c r="G68" s="29"/>
      <c r="H68" s="29"/>
      <c r="I68" s="29"/>
      <c r="J68" s="29"/>
      <c r="K68" s="29"/>
      <c r="L68" s="61"/>
    </row>
    <row r="69" spans="2:12" ht="21" customHeight="1" x14ac:dyDescent="0.3">
      <c r="B69" s="156" t="s">
        <v>30</v>
      </c>
      <c r="C69" s="170"/>
      <c r="D69" s="170"/>
      <c r="E69" s="170"/>
      <c r="F69" s="170"/>
      <c r="G69" s="157"/>
      <c r="H69" s="157"/>
      <c r="I69" s="157"/>
      <c r="J69" s="157"/>
      <c r="K69" s="157"/>
      <c r="L69" s="158"/>
    </row>
    <row r="70" spans="2:12" x14ac:dyDescent="0.3">
      <c r="B70" s="122"/>
      <c r="C70" s="108" t="s">
        <v>33</v>
      </c>
      <c r="D70" s="109"/>
      <c r="E70" s="109"/>
      <c r="F70" s="110"/>
      <c r="G70" s="107">
        <v>0</v>
      </c>
      <c r="H70" s="26">
        <f t="shared" ref="H70:K71" si="10">+IF(H$23=TRUE,G70*(1+$G$20),0)</f>
        <v>0</v>
      </c>
      <c r="I70" s="26">
        <f t="shared" si="10"/>
        <v>0</v>
      </c>
      <c r="J70" s="26">
        <f t="shared" si="10"/>
        <v>0</v>
      </c>
      <c r="K70" s="26">
        <f t="shared" si="10"/>
        <v>0</v>
      </c>
      <c r="L70" s="76">
        <f>+SUM(G70:K70)</f>
        <v>0</v>
      </c>
    </row>
    <row r="71" spans="2:12" x14ac:dyDescent="0.3">
      <c r="B71" s="115"/>
      <c r="C71" s="108" t="s">
        <v>34</v>
      </c>
      <c r="D71" s="109"/>
      <c r="E71" s="109"/>
      <c r="F71" s="110"/>
      <c r="G71" s="26">
        <v>0</v>
      </c>
      <c r="H71" s="26">
        <f t="shared" si="10"/>
        <v>0</v>
      </c>
      <c r="I71" s="26">
        <f t="shared" si="10"/>
        <v>0</v>
      </c>
      <c r="J71" s="26">
        <f t="shared" si="10"/>
        <v>0</v>
      </c>
      <c r="K71" s="26">
        <f t="shared" si="10"/>
        <v>0</v>
      </c>
      <c r="L71" s="77">
        <f>+SUM(G71:K71)</f>
        <v>0</v>
      </c>
    </row>
    <row r="72" spans="2:12" s="33" customFormat="1" ht="16.2" thickBot="1" x14ac:dyDescent="0.35">
      <c r="B72" s="70" t="s">
        <v>45</v>
      </c>
      <c r="C72" s="42"/>
      <c r="D72" s="42"/>
      <c r="E72" s="42"/>
      <c r="F72" s="42"/>
      <c r="G72" s="48">
        <f t="shared" ref="G72:L72" si="11">+SUM(G70:G71)</f>
        <v>0</v>
      </c>
      <c r="H72" s="48">
        <f t="shared" si="11"/>
        <v>0</v>
      </c>
      <c r="I72" s="48">
        <f t="shared" si="11"/>
        <v>0</v>
      </c>
      <c r="J72" s="48">
        <f t="shared" si="11"/>
        <v>0</v>
      </c>
      <c r="K72" s="48">
        <f t="shared" si="11"/>
        <v>0</v>
      </c>
      <c r="L72" s="78">
        <f t="shared" si="11"/>
        <v>0</v>
      </c>
    </row>
    <row r="73" spans="2:12" x14ac:dyDescent="0.3">
      <c r="B73" s="57"/>
      <c r="J73" s="11"/>
      <c r="K73" s="11"/>
      <c r="L73" s="61"/>
    </row>
    <row r="74" spans="2:12" ht="17.399999999999999" x14ac:dyDescent="0.3">
      <c r="B74" s="163" t="s">
        <v>31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8"/>
    </row>
    <row r="75" spans="2:12" x14ac:dyDescent="0.3">
      <c r="B75" s="120"/>
      <c r="C75" s="109" t="s">
        <v>35</v>
      </c>
      <c r="D75" s="109"/>
      <c r="E75" s="109"/>
      <c r="F75" s="110"/>
      <c r="G75" s="26">
        <v>0</v>
      </c>
      <c r="H75" s="26">
        <f t="shared" ref="H75:K78" si="12">+IF(H$23=TRUE,G75*(1+$G$20),0)</f>
        <v>0</v>
      </c>
      <c r="I75" s="26">
        <f t="shared" si="12"/>
        <v>0</v>
      </c>
      <c r="J75" s="26">
        <f t="shared" si="12"/>
        <v>0</v>
      </c>
      <c r="K75" s="26">
        <f t="shared" si="12"/>
        <v>0</v>
      </c>
      <c r="L75" s="76">
        <f>+SUM(G75:K75)</f>
        <v>0</v>
      </c>
    </row>
    <row r="76" spans="2:12" x14ac:dyDescent="0.3">
      <c r="B76" s="121"/>
      <c r="C76" s="109" t="s">
        <v>30</v>
      </c>
      <c r="D76" s="109"/>
      <c r="E76" s="109"/>
      <c r="F76" s="110"/>
      <c r="G76" s="26">
        <v>0</v>
      </c>
      <c r="H76" s="26">
        <f t="shared" si="12"/>
        <v>0</v>
      </c>
      <c r="I76" s="26">
        <f t="shared" si="12"/>
        <v>0</v>
      </c>
      <c r="J76" s="26">
        <f t="shared" si="12"/>
        <v>0</v>
      </c>
      <c r="K76" s="26">
        <f t="shared" si="12"/>
        <v>0</v>
      </c>
      <c r="L76" s="74">
        <f t="shared" ref="L76:L78" si="13">+SUM(G76:K76)</f>
        <v>0</v>
      </c>
    </row>
    <row r="77" spans="2:12" x14ac:dyDescent="0.3">
      <c r="B77" s="121"/>
      <c r="C77" s="109" t="s">
        <v>36</v>
      </c>
      <c r="D77" s="109"/>
      <c r="E77" s="109"/>
      <c r="F77" s="110"/>
      <c r="G77" s="26">
        <v>0</v>
      </c>
      <c r="H77" s="26">
        <f t="shared" si="12"/>
        <v>0</v>
      </c>
      <c r="I77" s="26">
        <f t="shared" si="12"/>
        <v>0</v>
      </c>
      <c r="J77" s="26">
        <f t="shared" si="12"/>
        <v>0</v>
      </c>
      <c r="K77" s="26">
        <f t="shared" si="12"/>
        <v>0</v>
      </c>
      <c r="L77" s="74">
        <f t="shared" si="13"/>
        <v>0</v>
      </c>
    </row>
    <row r="78" spans="2:12" x14ac:dyDescent="0.3">
      <c r="B78" s="123"/>
      <c r="C78" s="109" t="s">
        <v>37</v>
      </c>
      <c r="D78" s="109"/>
      <c r="E78" s="109"/>
      <c r="F78" s="110"/>
      <c r="G78" s="26">
        <v>0</v>
      </c>
      <c r="H78" s="26">
        <f t="shared" si="12"/>
        <v>0</v>
      </c>
      <c r="I78" s="26">
        <f t="shared" si="12"/>
        <v>0</v>
      </c>
      <c r="J78" s="26">
        <f t="shared" si="12"/>
        <v>0</v>
      </c>
      <c r="K78" s="26">
        <f t="shared" si="12"/>
        <v>0</v>
      </c>
      <c r="L78" s="77">
        <f t="shared" si="13"/>
        <v>0</v>
      </c>
    </row>
    <row r="79" spans="2:12" s="33" customFormat="1" ht="16.2" thickBot="1" x14ac:dyDescent="0.35">
      <c r="B79" s="111" t="s">
        <v>46</v>
      </c>
      <c r="C79" s="42"/>
      <c r="D79" s="42"/>
      <c r="E79" s="42"/>
      <c r="F79" s="42"/>
      <c r="G79" s="47">
        <f t="shared" ref="G79:L79" si="14">+SUM(G75:G78)</f>
        <v>0</v>
      </c>
      <c r="H79" s="47">
        <f t="shared" si="14"/>
        <v>0</v>
      </c>
      <c r="I79" s="47">
        <f t="shared" si="14"/>
        <v>0</v>
      </c>
      <c r="J79" s="47">
        <f t="shared" si="14"/>
        <v>0</v>
      </c>
      <c r="K79" s="47">
        <f t="shared" si="14"/>
        <v>0</v>
      </c>
      <c r="L79" s="75">
        <f t="shared" si="14"/>
        <v>0</v>
      </c>
    </row>
    <row r="80" spans="2:12" x14ac:dyDescent="0.3">
      <c r="B80" s="57"/>
      <c r="J80" s="11"/>
      <c r="K80" s="11"/>
      <c r="L80" s="61"/>
    </row>
    <row r="81" spans="2:12" ht="17.399999999999999" x14ac:dyDescent="0.3">
      <c r="B81" s="156" t="s">
        <v>32</v>
      </c>
      <c r="C81" s="157"/>
      <c r="D81" s="157"/>
      <c r="E81" s="157"/>
      <c r="F81" s="157"/>
      <c r="G81" s="157"/>
      <c r="H81" s="157"/>
      <c r="I81" s="157"/>
      <c r="J81" s="157"/>
      <c r="K81" s="157"/>
      <c r="L81" s="158"/>
    </row>
    <row r="82" spans="2:12" x14ac:dyDescent="0.3">
      <c r="B82" s="120"/>
      <c r="C82" s="109" t="s">
        <v>38</v>
      </c>
      <c r="D82" s="109"/>
      <c r="E82" s="109"/>
      <c r="F82" s="110"/>
      <c r="G82" s="26">
        <v>0</v>
      </c>
      <c r="H82" s="26">
        <f t="shared" ref="H82:K83" si="15">+IF(H$23=TRUE,G82*(1+$G$20),0)</f>
        <v>0</v>
      </c>
      <c r="I82" s="26">
        <f t="shared" si="15"/>
        <v>0</v>
      </c>
      <c r="J82" s="26">
        <f t="shared" si="15"/>
        <v>0</v>
      </c>
      <c r="K82" s="26">
        <f t="shared" si="15"/>
        <v>0</v>
      </c>
      <c r="L82" s="79">
        <f>+SUM(G82:K82)</f>
        <v>0</v>
      </c>
    </row>
    <row r="83" spans="2:12" x14ac:dyDescent="0.3">
      <c r="B83" s="121"/>
      <c r="C83" s="109" t="s">
        <v>39</v>
      </c>
      <c r="D83" s="109"/>
      <c r="E83" s="109"/>
      <c r="F83" s="110"/>
      <c r="G83" s="26">
        <v>0</v>
      </c>
      <c r="H83" s="26">
        <f t="shared" si="15"/>
        <v>0</v>
      </c>
      <c r="I83" s="26">
        <f t="shared" si="15"/>
        <v>0</v>
      </c>
      <c r="J83" s="26">
        <f t="shared" si="15"/>
        <v>0</v>
      </c>
      <c r="K83" s="26">
        <f t="shared" si="15"/>
        <v>0</v>
      </c>
      <c r="L83" s="80">
        <f t="shared" ref="L83:L88" si="16">+SUM(G83:K83)</f>
        <v>0</v>
      </c>
    </row>
    <row r="84" spans="2:12" x14ac:dyDescent="0.3">
      <c r="B84" s="123"/>
      <c r="C84" s="109" t="s">
        <v>41</v>
      </c>
      <c r="D84" s="109"/>
      <c r="E84" s="109"/>
      <c r="F84" s="110"/>
      <c r="G84" s="26">
        <v>0</v>
      </c>
      <c r="H84" s="26">
        <f t="shared" ref="H84:K84" si="17">+IF(H$23=TRUE,G84*(1+$G$20),0)</f>
        <v>0</v>
      </c>
      <c r="I84" s="26">
        <f t="shared" si="17"/>
        <v>0</v>
      </c>
      <c r="J84" s="26">
        <f t="shared" si="17"/>
        <v>0</v>
      </c>
      <c r="K84" s="26">
        <f t="shared" si="17"/>
        <v>0</v>
      </c>
      <c r="L84" s="81">
        <f t="shared" si="16"/>
        <v>0</v>
      </c>
    </row>
    <row r="85" spans="2:12" ht="17.399999999999999" x14ac:dyDescent="0.3">
      <c r="B85" s="156" t="s">
        <v>40</v>
      </c>
      <c r="C85" s="157"/>
      <c r="D85" s="157"/>
      <c r="E85" s="157"/>
      <c r="F85" s="157"/>
      <c r="G85" s="157">
        <v>0</v>
      </c>
      <c r="H85" s="157">
        <f t="shared" ref="H85:K85" si="18">+G85*(1+$G$20)</f>
        <v>0</v>
      </c>
      <c r="I85" s="157">
        <f t="shared" si="18"/>
        <v>0</v>
      </c>
      <c r="J85" s="157">
        <f t="shared" si="18"/>
        <v>0</v>
      </c>
      <c r="K85" s="157">
        <f t="shared" si="18"/>
        <v>0</v>
      </c>
      <c r="L85" s="158">
        <f t="shared" si="16"/>
        <v>0</v>
      </c>
    </row>
    <row r="86" spans="2:12" x14ac:dyDescent="0.3">
      <c r="B86" s="120"/>
      <c r="C86" s="112"/>
      <c r="D86" s="112"/>
      <c r="E86" s="112"/>
      <c r="F86" s="20"/>
      <c r="G86" s="26">
        <v>0</v>
      </c>
      <c r="H86" s="26">
        <f t="shared" ref="H86:K88" si="19">+IF(H$23=TRUE,G86*(1+$G$20),0)</f>
        <v>0</v>
      </c>
      <c r="I86" s="26">
        <f t="shared" si="19"/>
        <v>0</v>
      </c>
      <c r="J86" s="26">
        <f t="shared" si="19"/>
        <v>0</v>
      </c>
      <c r="K86" s="26">
        <f t="shared" si="19"/>
        <v>0</v>
      </c>
      <c r="L86" s="80">
        <f t="shared" si="16"/>
        <v>0</v>
      </c>
    </row>
    <row r="87" spans="2:12" x14ac:dyDescent="0.3">
      <c r="B87" s="121"/>
      <c r="C87" s="112"/>
      <c r="D87" s="112"/>
      <c r="E87" s="112"/>
      <c r="F87" s="20"/>
      <c r="G87" s="26">
        <v>0</v>
      </c>
      <c r="H87" s="26">
        <f t="shared" si="19"/>
        <v>0</v>
      </c>
      <c r="I87" s="26">
        <f t="shared" si="19"/>
        <v>0</v>
      </c>
      <c r="J87" s="26">
        <f t="shared" si="19"/>
        <v>0</v>
      </c>
      <c r="K87" s="26">
        <f t="shared" si="19"/>
        <v>0</v>
      </c>
      <c r="L87" s="80">
        <f t="shared" si="16"/>
        <v>0</v>
      </c>
    </row>
    <row r="88" spans="2:12" x14ac:dyDescent="0.3">
      <c r="B88" s="121"/>
      <c r="C88" s="112"/>
      <c r="D88" s="112"/>
      <c r="E88" s="112"/>
      <c r="F88" s="20"/>
      <c r="G88" s="26">
        <v>0</v>
      </c>
      <c r="H88" s="26">
        <f t="shared" si="19"/>
        <v>0</v>
      </c>
      <c r="I88" s="26">
        <f t="shared" si="19"/>
        <v>0</v>
      </c>
      <c r="J88" s="26">
        <f t="shared" si="19"/>
        <v>0</v>
      </c>
      <c r="K88" s="26">
        <f t="shared" si="19"/>
        <v>0</v>
      </c>
      <c r="L88" s="80">
        <f t="shared" si="16"/>
        <v>0</v>
      </c>
    </row>
    <row r="89" spans="2:12" s="33" customFormat="1" ht="16.2" thickBot="1" x14ac:dyDescent="0.35">
      <c r="B89" s="70" t="s">
        <v>47</v>
      </c>
      <c r="C89" s="42"/>
      <c r="D89" s="42"/>
      <c r="E89" s="42"/>
      <c r="F89" s="42"/>
      <c r="G89" s="49">
        <f>+SUM(G82:G84,G86:G88)</f>
        <v>0</v>
      </c>
      <c r="H89" s="49">
        <f>+SUM(H82:H84,H86:H88)</f>
        <v>0</v>
      </c>
      <c r="I89" s="49">
        <f>+SUM(I82:I84,I86:I88)</f>
        <v>0</v>
      </c>
      <c r="J89" s="49">
        <f>+SUM(J82:J84,J86:J88)</f>
        <v>0</v>
      </c>
      <c r="K89" s="49">
        <f>+SUM(K82:K84,K86:K88)</f>
        <v>0</v>
      </c>
      <c r="L89" s="82">
        <f>+SUM(L82:L88)</f>
        <v>0</v>
      </c>
    </row>
    <row r="90" spans="2:12" x14ac:dyDescent="0.3">
      <c r="B90" s="57"/>
      <c r="J90" s="11"/>
      <c r="K90" s="11"/>
      <c r="L90" s="61"/>
    </row>
    <row r="91" spans="2:12" s="33" customFormat="1" ht="16.2" thickBot="1" x14ac:dyDescent="0.35">
      <c r="B91" s="83" t="s">
        <v>43</v>
      </c>
      <c r="C91" s="50"/>
      <c r="D91" s="50"/>
      <c r="E91" s="50"/>
      <c r="F91" s="50"/>
      <c r="G91" s="51">
        <f t="shared" ref="G91:L91" si="20">+SUM(G67,G72,G79,G89)</f>
        <v>0</v>
      </c>
      <c r="H91" s="51">
        <f t="shared" si="20"/>
        <v>0</v>
      </c>
      <c r="I91" s="51">
        <f t="shared" si="20"/>
        <v>0</v>
      </c>
      <c r="J91" s="51">
        <f t="shared" si="20"/>
        <v>0</v>
      </c>
      <c r="K91" s="51">
        <f t="shared" si="20"/>
        <v>0</v>
      </c>
      <c r="L91" s="84">
        <f t="shared" si="20"/>
        <v>0</v>
      </c>
    </row>
    <row r="92" spans="2:12" ht="15" thickTop="1" x14ac:dyDescent="0.3">
      <c r="B92" s="57"/>
      <c r="J92" s="11"/>
      <c r="K92" s="11"/>
      <c r="L92" s="61"/>
    </row>
    <row r="93" spans="2:12" s="31" customFormat="1" ht="16.2" thickBot="1" x14ac:dyDescent="0.35">
      <c r="B93" s="85" t="s">
        <v>48</v>
      </c>
      <c r="C93" s="52"/>
      <c r="D93" s="52"/>
      <c r="E93" s="52"/>
      <c r="F93" s="52"/>
      <c r="G93" s="53">
        <f>+G91+G61</f>
        <v>0</v>
      </c>
      <c r="H93" s="53">
        <f>+H91+H61</f>
        <v>0</v>
      </c>
      <c r="I93" s="53">
        <f>+I91+I61</f>
        <v>0</v>
      </c>
      <c r="J93" s="53">
        <f>+J91+J61</f>
        <v>0</v>
      </c>
      <c r="K93" s="53">
        <f>+K91+K61</f>
        <v>0</v>
      </c>
      <c r="L93" s="86">
        <f>+SUM(G93:K93)</f>
        <v>0</v>
      </c>
    </row>
    <row r="94" spans="2:12" ht="15" thickTop="1" x14ac:dyDescent="0.3">
      <c r="B94" s="57"/>
      <c r="J94" s="11"/>
      <c r="K94" s="11"/>
      <c r="L94" s="61"/>
    </row>
    <row r="95" spans="2:12" s="31" customFormat="1" ht="16.2" thickBot="1" x14ac:dyDescent="0.35">
      <c r="B95" s="85" t="s">
        <v>81</v>
      </c>
      <c r="C95" s="52"/>
      <c r="D95" s="52"/>
      <c r="E95" s="52"/>
      <c r="F95" s="52"/>
      <c r="G95" s="53">
        <f>(G93-G67-G84-G79)*$G$21</f>
        <v>0</v>
      </c>
      <c r="H95" s="53">
        <f t="shared" ref="H95:K95" si="21">(H93-H67-H84-H79)*$G$21</f>
        <v>0</v>
      </c>
      <c r="I95" s="53">
        <f t="shared" si="21"/>
        <v>0</v>
      </c>
      <c r="J95" s="53">
        <f t="shared" si="21"/>
        <v>0</v>
      </c>
      <c r="K95" s="53">
        <f t="shared" si="21"/>
        <v>0</v>
      </c>
      <c r="L95" s="86">
        <f>+SUM(G95:K95)</f>
        <v>0</v>
      </c>
    </row>
    <row r="96" spans="2:12" ht="15" thickTop="1" x14ac:dyDescent="0.3">
      <c r="B96" s="57"/>
      <c r="J96" s="11"/>
      <c r="K96" s="11"/>
      <c r="L96" s="61"/>
    </row>
    <row r="97" spans="2:12" s="32" customFormat="1" ht="18.600000000000001" thickBot="1" x14ac:dyDescent="0.4">
      <c r="B97" s="87" t="s">
        <v>49</v>
      </c>
      <c r="C97" s="54"/>
      <c r="D97" s="54"/>
      <c r="E97" s="54"/>
      <c r="F97" s="54"/>
      <c r="G97" s="55">
        <f>+G93+G95</f>
        <v>0</v>
      </c>
      <c r="H97" s="55">
        <f t="shared" ref="H97:K97" si="22">+H93+H95</f>
        <v>0</v>
      </c>
      <c r="I97" s="55">
        <f t="shared" si="22"/>
        <v>0</v>
      </c>
      <c r="J97" s="55">
        <f t="shared" si="22"/>
        <v>0</v>
      </c>
      <c r="K97" s="55">
        <f t="shared" si="22"/>
        <v>0</v>
      </c>
      <c r="L97" s="88">
        <f>+SUM(G97:K97)</f>
        <v>0</v>
      </c>
    </row>
    <row r="98" spans="2:12" ht="15" thickTop="1" x14ac:dyDescent="0.3"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89"/>
    </row>
    <row r="99" spans="2:12" ht="17.399999999999999" x14ac:dyDescent="0.3">
      <c r="B99" s="156" t="s">
        <v>56</v>
      </c>
      <c r="C99" s="157"/>
      <c r="D99" s="157"/>
      <c r="E99" s="157"/>
      <c r="F99" s="157"/>
      <c r="G99" s="157"/>
      <c r="H99" s="157"/>
      <c r="I99" s="157"/>
      <c r="J99" s="157"/>
      <c r="K99" s="157"/>
      <c r="L99" s="158"/>
    </row>
    <row r="100" spans="2:12" x14ac:dyDescent="0.3"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89"/>
    </row>
    <row r="101" spans="2:12" x14ac:dyDescent="0.3"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89"/>
    </row>
    <row r="102" spans="2:12" x14ac:dyDescent="0.3"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89"/>
    </row>
    <row r="103" spans="2:12" ht="15" thickBot="1" x14ac:dyDescent="0.35">
      <c r="B103" s="93"/>
      <c r="C103" s="94"/>
      <c r="D103" s="94"/>
      <c r="E103" s="94"/>
      <c r="F103" s="92"/>
      <c r="G103" s="101"/>
      <c r="H103" s="94"/>
      <c r="I103" s="94"/>
      <c r="J103" s="101"/>
      <c r="K103" s="94"/>
      <c r="L103" s="102"/>
    </row>
    <row r="104" spans="2:12" x14ac:dyDescent="0.3">
      <c r="B104" s="91" t="s">
        <v>58</v>
      </c>
      <c r="C104" s="133" t="s">
        <v>59</v>
      </c>
      <c r="D104" s="92"/>
      <c r="E104" s="92" t="s">
        <v>60</v>
      </c>
      <c r="F104" s="92"/>
      <c r="G104" s="98" t="s">
        <v>58</v>
      </c>
      <c r="H104" s="125"/>
      <c r="I104" s="9"/>
      <c r="J104" s="92" t="s">
        <v>59</v>
      </c>
      <c r="K104" s="92"/>
      <c r="L104" s="103" t="s">
        <v>60</v>
      </c>
    </row>
    <row r="105" spans="2:12" x14ac:dyDescent="0.3">
      <c r="B105" s="95" t="s">
        <v>61</v>
      </c>
      <c r="C105" s="92"/>
      <c r="D105" s="92"/>
      <c r="E105" s="92"/>
      <c r="F105" s="92"/>
      <c r="G105" s="99" t="s">
        <v>57</v>
      </c>
      <c r="H105" s="92"/>
      <c r="I105" s="92"/>
      <c r="J105" s="92"/>
      <c r="K105" s="92"/>
      <c r="L105" s="89"/>
    </row>
    <row r="106" spans="2:12" x14ac:dyDescent="0.3"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89"/>
    </row>
    <row r="107" spans="2:12" x14ac:dyDescent="0.3"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89"/>
    </row>
    <row r="108" spans="2:12" x14ac:dyDescent="0.3"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89"/>
    </row>
    <row r="109" spans="2:12" ht="15" thickBot="1" x14ac:dyDescent="0.35">
      <c r="B109" s="93"/>
      <c r="C109" s="94"/>
      <c r="D109" s="94"/>
      <c r="E109" s="94"/>
      <c r="F109" s="92"/>
      <c r="G109" s="101"/>
      <c r="H109" s="94"/>
      <c r="I109" s="94"/>
      <c r="J109" s="101"/>
      <c r="K109" s="94"/>
      <c r="L109" s="102"/>
    </row>
    <row r="110" spans="2:12" x14ac:dyDescent="0.3">
      <c r="B110" s="91" t="s">
        <v>58</v>
      </c>
      <c r="C110" s="133" t="s">
        <v>59</v>
      </c>
      <c r="D110" s="92"/>
      <c r="E110" s="92" t="s">
        <v>60</v>
      </c>
      <c r="F110" s="92"/>
      <c r="G110" s="98" t="s">
        <v>58</v>
      </c>
      <c r="H110" s="125"/>
      <c r="I110" s="125"/>
      <c r="J110" s="92" t="s">
        <v>59</v>
      </c>
      <c r="K110" s="92"/>
      <c r="L110" s="103" t="s">
        <v>60</v>
      </c>
    </row>
    <row r="111" spans="2:12" x14ac:dyDescent="0.3">
      <c r="B111" s="95" t="s">
        <v>63</v>
      </c>
      <c r="C111" s="92"/>
      <c r="D111" s="99"/>
      <c r="E111" s="92"/>
      <c r="F111" s="92"/>
      <c r="G111" s="97" t="s">
        <v>64</v>
      </c>
      <c r="H111" s="9"/>
      <c r="I111" s="97"/>
      <c r="J111" s="92"/>
      <c r="K111" s="92"/>
      <c r="L111" s="103"/>
    </row>
    <row r="112" spans="2:12" x14ac:dyDescent="0.3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89"/>
    </row>
    <row r="113" spans="2:12" x14ac:dyDescent="0.3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89"/>
    </row>
    <row r="114" spans="2:12" x14ac:dyDescent="0.3">
      <c r="B114" s="96"/>
      <c r="C114" s="92"/>
      <c r="D114" s="92"/>
      <c r="E114" s="92"/>
      <c r="F114" s="92"/>
      <c r="G114" s="92"/>
      <c r="H114" s="92"/>
      <c r="I114" s="92"/>
      <c r="J114" s="92"/>
      <c r="K114" s="92"/>
      <c r="L114" s="89"/>
    </row>
    <row r="115" spans="2:12" x14ac:dyDescent="0.3">
      <c r="B115" s="171" t="s">
        <v>54</v>
      </c>
      <c r="C115" s="172"/>
      <c r="D115" s="172"/>
      <c r="E115" s="172"/>
      <c r="F115" s="172"/>
      <c r="G115" s="172"/>
      <c r="H115" s="172"/>
      <c r="I115" s="172"/>
      <c r="J115" s="172"/>
      <c r="K115" s="172"/>
      <c r="L115" s="173"/>
    </row>
    <row r="116" spans="2:12" x14ac:dyDescent="0.3">
      <c r="B116" s="174" t="s">
        <v>55</v>
      </c>
      <c r="C116" s="175"/>
      <c r="D116" s="175"/>
      <c r="E116" s="175"/>
      <c r="F116" s="175"/>
      <c r="G116" s="175"/>
      <c r="H116" s="175"/>
      <c r="I116" s="175"/>
      <c r="J116" s="175"/>
      <c r="K116" s="175"/>
      <c r="L116" s="176"/>
    </row>
    <row r="117" spans="2:12" x14ac:dyDescent="0.3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89"/>
    </row>
    <row r="118" spans="2:12" ht="15" thickBot="1" x14ac:dyDescent="0.35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0"/>
    </row>
  </sheetData>
  <mergeCells count="16">
    <mergeCell ref="C13:K13"/>
    <mergeCell ref="B2:L5"/>
    <mergeCell ref="B6:L6"/>
    <mergeCell ref="B7:L7"/>
    <mergeCell ref="C9:K9"/>
    <mergeCell ref="C11:K11"/>
    <mergeCell ref="B85:L85"/>
    <mergeCell ref="B99:L99"/>
    <mergeCell ref="B115:L115"/>
    <mergeCell ref="B116:L116"/>
    <mergeCell ref="B19:L19"/>
    <mergeCell ref="B25:L25"/>
    <mergeCell ref="B63:L63"/>
    <mergeCell ref="B69:L69"/>
    <mergeCell ref="B74:L74"/>
    <mergeCell ref="B81:L81"/>
  </mergeCells>
  <dataValidations count="1">
    <dataValidation type="list" allowBlank="1" showInputMessage="1" showErrorMessage="1" sqref="D17">
      <formula1>$T$15:$T$16</formula1>
    </dataValidation>
  </dataValidations>
  <hyperlinks>
    <hyperlink ref="B116" r:id="rId1"/>
  </hyperlinks>
  <printOptions horizontalCentered="1"/>
  <pageMargins left="0.25" right="0.25" top="0.25" bottom="0.75" header="0.3" footer="0.3"/>
  <pageSetup scale="43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182880</xdr:rowOff>
                  </from>
                  <to>
                    <xdr:col>6</xdr:col>
                    <xdr:colOff>381000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182880</xdr:rowOff>
                  </from>
                  <to>
                    <xdr:col>9</xdr:col>
                    <xdr:colOff>381000</xdr:colOff>
                    <xdr:row>17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'Fringe rates'!$A$4:$A$11</xm:f>
          </x14:formula1>
          <xm:sqref>C28:C32 C35:C40 C42:C50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4" sqref="A4:A11"/>
    </sheetView>
  </sheetViews>
  <sheetFormatPr defaultColWidth="16.33203125" defaultRowHeight="25.5" customHeight="1" x14ac:dyDescent="0.3"/>
  <cols>
    <col min="1" max="1" width="35.6640625" bestFit="1" customWidth="1"/>
    <col min="2" max="2" width="13.6640625" style="1" customWidth="1"/>
    <col min="3" max="6" width="0" style="1" hidden="1" customWidth="1"/>
  </cols>
  <sheetData>
    <row r="1" spans="1:7" ht="25.5" customHeight="1" x14ac:dyDescent="0.25">
      <c r="A1" s="6" t="s">
        <v>11</v>
      </c>
      <c r="B1" s="7">
        <v>42917</v>
      </c>
      <c r="C1" s="7">
        <v>42552</v>
      </c>
      <c r="D1" s="7">
        <v>42917</v>
      </c>
      <c r="E1" s="7">
        <v>43282</v>
      </c>
      <c r="F1" s="7">
        <v>43647</v>
      </c>
    </row>
    <row r="2" spans="1:7" ht="25.5" customHeight="1" x14ac:dyDescent="0.3">
      <c r="A2" s="5" t="s">
        <v>12</v>
      </c>
      <c r="B2" s="8">
        <v>43281</v>
      </c>
      <c r="C2" s="8">
        <v>42916</v>
      </c>
      <c r="D2" s="8">
        <v>43281</v>
      </c>
      <c r="E2" s="8">
        <v>43646</v>
      </c>
      <c r="F2" s="8">
        <v>44012</v>
      </c>
    </row>
    <row r="3" spans="1:7" ht="25.5" customHeight="1" x14ac:dyDescent="0.3">
      <c r="A3" s="5"/>
      <c r="B3" s="2" t="s">
        <v>88</v>
      </c>
      <c r="C3" s="2" t="s">
        <v>8</v>
      </c>
      <c r="D3" s="2" t="s">
        <v>8</v>
      </c>
      <c r="E3" s="2" t="s">
        <v>8</v>
      </c>
      <c r="F3" s="2" t="s">
        <v>8</v>
      </c>
    </row>
    <row r="4" spans="1:7" ht="25.5" customHeight="1" x14ac:dyDescent="0.3">
      <c r="A4" s="3" t="s">
        <v>13</v>
      </c>
      <c r="B4" s="4">
        <v>0.32200000000000001</v>
      </c>
      <c r="C4" s="4">
        <v>0.309</v>
      </c>
      <c r="D4" s="4">
        <v>0.31900000000000001</v>
      </c>
      <c r="E4" s="4">
        <v>0.32800000000000001</v>
      </c>
      <c r="F4" s="4">
        <v>0.33800000000000002</v>
      </c>
      <c r="G4" s="143"/>
    </row>
    <row r="5" spans="1:7" ht="25.5" customHeight="1" x14ac:dyDescent="0.3">
      <c r="A5" s="3" t="s">
        <v>91</v>
      </c>
      <c r="B5" s="4">
        <v>0.371</v>
      </c>
      <c r="C5" s="4">
        <v>0.34799999999999998</v>
      </c>
      <c r="D5" s="4">
        <v>0.35899999999999999</v>
      </c>
      <c r="E5" s="4">
        <v>0.37</v>
      </c>
      <c r="F5" s="4">
        <v>0.38100000000000001</v>
      </c>
      <c r="G5" s="143"/>
    </row>
    <row r="6" spans="1:7" ht="25.5" customHeight="1" x14ac:dyDescent="0.3">
      <c r="A6" s="3" t="s">
        <v>92</v>
      </c>
      <c r="B6" s="4">
        <v>0.16400000000000001</v>
      </c>
      <c r="C6" s="4">
        <v>0.184</v>
      </c>
      <c r="D6" s="4">
        <v>0.189</v>
      </c>
      <c r="E6" s="4">
        <v>0.19500000000000001</v>
      </c>
      <c r="F6" s="4">
        <v>0.20100000000000001</v>
      </c>
      <c r="G6" s="143"/>
    </row>
    <row r="7" spans="1:7" ht="25.5" customHeight="1" x14ac:dyDescent="0.3">
      <c r="A7" s="3" t="s">
        <v>9</v>
      </c>
      <c r="B7" s="4">
        <v>0.16400000000000001</v>
      </c>
      <c r="C7" s="4">
        <v>0.184</v>
      </c>
      <c r="D7" s="4">
        <v>0.189</v>
      </c>
      <c r="E7" s="4">
        <v>0.19500000000000001</v>
      </c>
      <c r="F7" s="4">
        <v>0.20100000000000001</v>
      </c>
      <c r="G7" s="143"/>
    </row>
    <row r="8" spans="1:7" ht="25.5" customHeight="1" x14ac:dyDescent="0.3">
      <c r="A8" s="3" t="s">
        <v>14</v>
      </c>
      <c r="B8" s="4">
        <v>0.16400000000000001</v>
      </c>
      <c r="C8" s="4">
        <v>0.184</v>
      </c>
      <c r="D8" s="4">
        <v>0.189</v>
      </c>
      <c r="E8" s="4">
        <v>0.19500000000000001</v>
      </c>
      <c r="F8" s="4">
        <v>0.20100000000000001</v>
      </c>
      <c r="G8" s="143"/>
    </row>
    <row r="9" spans="1:7" ht="25.5" customHeight="1" x14ac:dyDescent="0.3">
      <c r="A9" s="3" t="s">
        <v>89</v>
      </c>
      <c r="B9" s="4">
        <v>0.5</v>
      </c>
      <c r="C9" s="4">
        <v>0.47</v>
      </c>
      <c r="D9" s="4">
        <v>0.48499999999999999</v>
      </c>
      <c r="E9" s="4">
        <v>0.5</v>
      </c>
      <c r="F9" s="4">
        <v>0.51500000000000001</v>
      </c>
      <c r="G9" s="143"/>
    </row>
    <row r="10" spans="1:7" ht="25.5" customHeight="1" x14ac:dyDescent="0.3">
      <c r="A10" s="3" t="s">
        <v>90</v>
      </c>
      <c r="B10" s="4">
        <v>0.34200000000000003</v>
      </c>
      <c r="C10" s="4">
        <v>0.34799999999999998</v>
      </c>
      <c r="D10" s="4">
        <v>0.35899999999999999</v>
      </c>
      <c r="E10" s="4">
        <v>0.37</v>
      </c>
      <c r="F10" s="4">
        <v>0.38100000000000001</v>
      </c>
      <c r="G10" s="143"/>
    </row>
    <row r="11" spans="1:7" ht="25.5" customHeight="1" x14ac:dyDescent="0.3">
      <c r="A11" s="3" t="s">
        <v>10</v>
      </c>
      <c r="B11" s="4">
        <v>0.05</v>
      </c>
      <c r="C11" s="4"/>
      <c r="D11" s="4">
        <v>3.4000000000000002E-2</v>
      </c>
      <c r="E11" s="4">
        <v>3.5000000000000003E-2</v>
      </c>
      <c r="F11" s="4">
        <v>3.5999999999999997E-2</v>
      </c>
      <c r="G11" s="1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</vt:lpstr>
      <vt:lpstr>Subcontract</vt:lpstr>
      <vt:lpstr>Fringe rates</vt:lpstr>
      <vt:lpstr>Budget!Print_Area</vt:lpstr>
      <vt:lpstr>Subcontract!Print_Area</vt:lpstr>
    </vt:vector>
  </TitlesOfParts>
  <Company>The University of Akron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Volpe, Jonathan</dc:creator>
  <cp:lastModifiedBy>Volpe, Jonathan</cp:lastModifiedBy>
  <cp:lastPrinted>2015-11-13T20:29:22Z</cp:lastPrinted>
  <dcterms:created xsi:type="dcterms:W3CDTF">2015-07-24T14:28:38Z</dcterms:created>
  <dcterms:modified xsi:type="dcterms:W3CDTF">2017-04-13T19:07:16Z</dcterms:modified>
</cp:coreProperties>
</file>